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 Pirello\Altium Daniel\Converter\Production\D2300400-v2_AD32\Project Outputs for LIGO_ADC32\"/>
    </mc:Choice>
  </mc:AlternateContent>
  <xr:revisionPtr revIDLastSave="0" documentId="8_{B706EE8B-2FFE-4409-8358-BCF9CEB8D0A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art List Repor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1" i="3" l="1"/>
  <c r="J171" i="3"/>
  <c r="K170" i="3"/>
  <c r="L170" i="3" s="1"/>
  <c r="M170" i="3" s="1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L44" i="3" l="1"/>
  <c r="M44" i="3" s="1"/>
  <c r="L12" i="3"/>
  <c r="M12" i="3" s="1"/>
  <c r="L50" i="3"/>
  <c r="M50" i="3" s="1"/>
  <c r="L134" i="3"/>
  <c r="M134" i="3" s="1"/>
  <c r="L28" i="3"/>
  <c r="M28" i="3" s="1"/>
  <c r="L18" i="3"/>
  <c r="M18" i="3" s="1"/>
  <c r="L34" i="3"/>
  <c r="M34" i="3" s="1"/>
  <c r="L66" i="3"/>
  <c r="M66" i="3" s="1"/>
  <c r="L60" i="3"/>
  <c r="M60" i="3" s="1"/>
  <c r="L42" i="3"/>
  <c r="M42" i="3" s="1"/>
  <c r="L74" i="3"/>
  <c r="M74" i="3" s="1"/>
  <c r="L156" i="3"/>
  <c r="M156" i="3" s="1"/>
  <c r="L125" i="3"/>
  <c r="M125" i="3" s="1"/>
  <c r="L14" i="3"/>
  <c r="M14" i="3" s="1"/>
  <c r="L46" i="3"/>
  <c r="M46" i="3" s="1"/>
  <c r="L62" i="3"/>
  <c r="M62" i="3" s="1"/>
  <c r="L78" i="3"/>
  <c r="M78" i="3" s="1"/>
  <c r="L94" i="3"/>
  <c r="M94" i="3" s="1"/>
  <c r="L110" i="3"/>
  <c r="M110" i="3" s="1"/>
  <c r="L126" i="3"/>
  <c r="M126" i="3" s="1"/>
  <c r="L142" i="3"/>
  <c r="M142" i="3" s="1"/>
  <c r="L158" i="3"/>
  <c r="M158" i="3" s="1"/>
  <c r="L15" i="3"/>
  <c r="M15" i="3" s="1"/>
  <c r="L31" i="3"/>
  <c r="M31" i="3" s="1"/>
  <c r="L47" i="3"/>
  <c r="M47" i="3" s="1"/>
  <c r="L63" i="3"/>
  <c r="M63" i="3" s="1"/>
  <c r="L79" i="3"/>
  <c r="M79" i="3" s="1"/>
  <c r="L95" i="3"/>
  <c r="M95" i="3" s="1"/>
  <c r="L111" i="3"/>
  <c r="M111" i="3" s="1"/>
  <c r="L127" i="3"/>
  <c r="M127" i="3" s="1"/>
  <c r="L143" i="3"/>
  <c r="M143" i="3" s="1"/>
  <c r="L159" i="3"/>
  <c r="M159" i="3" s="1"/>
  <c r="L16" i="3"/>
  <c r="M16" i="3" s="1"/>
  <c r="L32" i="3"/>
  <c r="M32" i="3" s="1"/>
  <c r="L48" i="3"/>
  <c r="M48" i="3" s="1"/>
  <c r="L64" i="3"/>
  <c r="M64" i="3" s="1"/>
  <c r="L80" i="3"/>
  <c r="M80" i="3" s="1"/>
  <c r="L96" i="3"/>
  <c r="M96" i="3" s="1"/>
  <c r="L112" i="3"/>
  <c r="M112" i="3" s="1"/>
  <c r="L128" i="3"/>
  <c r="M128" i="3" s="1"/>
  <c r="L144" i="3"/>
  <c r="M144" i="3" s="1"/>
  <c r="L160" i="3"/>
  <c r="M160" i="3" s="1"/>
  <c r="L17" i="3"/>
  <c r="M17" i="3" s="1"/>
  <c r="L33" i="3"/>
  <c r="M33" i="3" s="1"/>
  <c r="L49" i="3"/>
  <c r="M49" i="3" s="1"/>
  <c r="L65" i="3"/>
  <c r="M65" i="3" s="1"/>
  <c r="L81" i="3"/>
  <c r="M81" i="3" s="1"/>
  <c r="L97" i="3"/>
  <c r="M97" i="3" s="1"/>
  <c r="L113" i="3"/>
  <c r="M113" i="3" s="1"/>
  <c r="L129" i="3"/>
  <c r="M129" i="3" s="1"/>
  <c r="L145" i="3"/>
  <c r="M145" i="3" s="1"/>
  <c r="L161" i="3"/>
  <c r="M161" i="3" s="1"/>
  <c r="L108" i="3"/>
  <c r="M108" i="3" s="1"/>
  <c r="L45" i="3"/>
  <c r="M45" i="3" s="1"/>
  <c r="L77" i="3"/>
  <c r="M77" i="3" s="1"/>
  <c r="L157" i="3"/>
  <c r="M157" i="3" s="1"/>
  <c r="L30" i="3"/>
  <c r="M30" i="3" s="1"/>
  <c r="L82" i="3"/>
  <c r="M82" i="3" s="1"/>
  <c r="L98" i="3"/>
  <c r="M98" i="3" s="1"/>
  <c r="L51" i="3"/>
  <c r="M51" i="3" s="1"/>
  <c r="L99" i="3"/>
  <c r="M99" i="3" s="1"/>
  <c r="L131" i="3"/>
  <c r="M131" i="3" s="1"/>
  <c r="L36" i="3"/>
  <c r="M36" i="3" s="1"/>
  <c r="L84" i="3"/>
  <c r="M84" i="3" s="1"/>
  <c r="L164" i="3"/>
  <c r="M164" i="3" s="1"/>
  <c r="L37" i="3"/>
  <c r="M37" i="3" s="1"/>
  <c r="L117" i="3"/>
  <c r="M117" i="3" s="1"/>
  <c r="L149" i="3"/>
  <c r="M149" i="3" s="1"/>
  <c r="L86" i="3"/>
  <c r="M86" i="3" s="1"/>
  <c r="L150" i="3"/>
  <c r="M150" i="3" s="1"/>
  <c r="L55" i="3"/>
  <c r="M55" i="3" s="1"/>
  <c r="L103" i="3"/>
  <c r="M103" i="3" s="1"/>
  <c r="L135" i="3"/>
  <c r="M135" i="3" s="1"/>
  <c r="L56" i="3"/>
  <c r="M56" i="3" s="1"/>
  <c r="L152" i="3"/>
  <c r="M152" i="3" s="1"/>
  <c r="L121" i="3"/>
  <c r="M121" i="3" s="1"/>
  <c r="L137" i="3"/>
  <c r="M137" i="3" s="1"/>
  <c r="L153" i="3"/>
  <c r="M153" i="3" s="1"/>
  <c r="L169" i="3"/>
  <c r="M169" i="3" s="1"/>
  <c r="L92" i="3"/>
  <c r="M92" i="3" s="1"/>
  <c r="L13" i="3"/>
  <c r="M13" i="3" s="1"/>
  <c r="L141" i="3"/>
  <c r="M141" i="3" s="1"/>
  <c r="L114" i="3"/>
  <c r="M114" i="3" s="1"/>
  <c r="L67" i="3"/>
  <c r="M67" i="3" s="1"/>
  <c r="L68" i="3"/>
  <c r="M68" i="3" s="1"/>
  <c r="L87" i="3"/>
  <c r="M87" i="3" s="1"/>
  <c r="L24" i="3"/>
  <c r="M24" i="3" s="1"/>
  <c r="L120" i="3"/>
  <c r="M120" i="3" s="1"/>
  <c r="L140" i="3"/>
  <c r="M140" i="3" s="1"/>
  <c r="L29" i="3"/>
  <c r="M29" i="3" s="1"/>
  <c r="L93" i="3"/>
  <c r="M93" i="3" s="1"/>
  <c r="L162" i="3"/>
  <c r="M162" i="3" s="1"/>
  <c r="L163" i="3"/>
  <c r="M163" i="3" s="1"/>
  <c r="L22" i="3"/>
  <c r="M22" i="3" s="1"/>
  <c r="L61" i="3"/>
  <c r="M61" i="3" s="1"/>
  <c r="L109" i="3"/>
  <c r="M109" i="3" s="1"/>
  <c r="L130" i="3"/>
  <c r="M130" i="3" s="1"/>
  <c r="L19" i="3"/>
  <c r="M19" i="3" s="1"/>
  <c r="L83" i="3"/>
  <c r="M83" i="3" s="1"/>
  <c r="L115" i="3"/>
  <c r="M115" i="3" s="1"/>
  <c r="L20" i="3"/>
  <c r="M20" i="3" s="1"/>
  <c r="L100" i="3"/>
  <c r="M100" i="3" s="1"/>
  <c r="L148" i="3"/>
  <c r="M148" i="3" s="1"/>
  <c r="L69" i="3"/>
  <c r="M69" i="3" s="1"/>
  <c r="L101" i="3"/>
  <c r="M101" i="3" s="1"/>
  <c r="L133" i="3"/>
  <c r="M133" i="3" s="1"/>
  <c r="L38" i="3"/>
  <c r="M38" i="3" s="1"/>
  <c r="L70" i="3"/>
  <c r="M70" i="3" s="1"/>
  <c r="L118" i="3"/>
  <c r="M118" i="3" s="1"/>
  <c r="L23" i="3"/>
  <c r="M23" i="3" s="1"/>
  <c r="L167" i="3"/>
  <c r="M167" i="3" s="1"/>
  <c r="L76" i="3"/>
  <c r="M76" i="3" s="1"/>
  <c r="L124" i="3"/>
  <c r="M124" i="3" s="1"/>
  <c r="L146" i="3"/>
  <c r="M146" i="3" s="1"/>
  <c r="L35" i="3"/>
  <c r="M35" i="3" s="1"/>
  <c r="L147" i="3"/>
  <c r="M147" i="3" s="1"/>
  <c r="L52" i="3"/>
  <c r="M52" i="3" s="1"/>
  <c r="L116" i="3"/>
  <c r="M116" i="3" s="1"/>
  <c r="L132" i="3"/>
  <c r="M132" i="3" s="1"/>
  <c r="L21" i="3"/>
  <c r="M21" i="3" s="1"/>
  <c r="L53" i="3"/>
  <c r="M53" i="3" s="1"/>
  <c r="L85" i="3"/>
  <c r="M85" i="3" s="1"/>
  <c r="L165" i="3"/>
  <c r="M165" i="3" s="1"/>
  <c r="L54" i="3"/>
  <c r="M54" i="3" s="1"/>
  <c r="L102" i="3"/>
  <c r="M102" i="3" s="1"/>
  <c r="L166" i="3"/>
  <c r="M166" i="3" s="1"/>
  <c r="L39" i="3"/>
  <c r="M39" i="3" s="1"/>
  <c r="L71" i="3"/>
  <c r="M71" i="3" s="1"/>
  <c r="L119" i="3"/>
  <c r="M119" i="3" s="1"/>
  <c r="L151" i="3"/>
  <c r="M151" i="3" s="1"/>
  <c r="L40" i="3"/>
  <c r="M40" i="3" s="1"/>
  <c r="L72" i="3"/>
  <c r="M72" i="3" s="1"/>
  <c r="L88" i="3"/>
  <c r="M88" i="3" s="1"/>
  <c r="L104" i="3"/>
  <c r="M104" i="3" s="1"/>
  <c r="L136" i="3"/>
  <c r="M136" i="3" s="1"/>
  <c r="L168" i="3"/>
  <c r="M168" i="3" s="1"/>
  <c r="L25" i="3"/>
  <c r="M25" i="3" s="1"/>
  <c r="L41" i="3"/>
  <c r="M41" i="3" s="1"/>
  <c r="L57" i="3"/>
  <c r="M57" i="3" s="1"/>
  <c r="L73" i="3"/>
  <c r="M73" i="3" s="1"/>
  <c r="L89" i="3"/>
  <c r="M89" i="3" s="1"/>
  <c r="L105" i="3"/>
  <c r="M105" i="3" s="1"/>
  <c r="L26" i="3"/>
  <c r="M26" i="3" s="1"/>
  <c r="L58" i="3"/>
  <c r="M58" i="3" s="1"/>
  <c r="L90" i="3"/>
  <c r="M90" i="3" s="1"/>
  <c r="L106" i="3"/>
  <c r="M106" i="3" s="1"/>
  <c r="L122" i="3"/>
  <c r="M122" i="3" s="1"/>
  <c r="L138" i="3"/>
  <c r="M138" i="3" s="1"/>
  <c r="L154" i="3"/>
  <c r="M154" i="3" s="1"/>
  <c r="L27" i="3"/>
  <c r="M27" i="3" s="1"/>
  <c r="L43" i="3"/>
  <c r="M43" i="3" s="1"/>
  <c r="L59" i="3"/>
  <c r="M59" i="3" s="1"/>
  <c r="L75" i="3"/>
  <c r="M75" i="3" s="1"/>
  <c r="L91" i="3"/>
  <c r="M91" i="3" s="1"/>
  <c r="L107" i="3"/>
  <c r="M107" i="3" s="1"/>
  <c r="L123" i="3"/>
  <c r="M123" i="3" s="1"/>
  <c r="L139" i="3"/>
  <c r="M139" i="3" s="1"/>
  <c r="L155" i="3"/>
  <c r="M155" i="3" s="1"/>
  <c r="L171" i="3"/>
  <c r="M171" i="3" s="1"/>
  <c r="J11" i="3"/>
  <c r="K11" i="3"/>
  <c r="K10" i="3"/>
  <c r="J10" i="3"/>
  <c r="E182" i="3"/>
  <c r="E181" i="3"/>
  <c r="E180" i="3"/>
  <c r="E179" i="3"/>
  <c r="E178" i="3"/>
  <c r="E177" i="3"/>
  <c r="B172" i="3"/>
  <c r="D8" i="3"/>
  <c r="E8" i="3"/>
  <c r="L10" i="3" l="1"/>
  <c r="M10" i="3" s="1"/>
  <c r="L11" i="3"/>
  <c r="M11" i="3" s="1"/>
</calcChain>
</file>

<file path=xl/sharedStrings.xml><?xml version="1.0" encoding="utf-8"?>
<sst xmlns="http://schemas.openxmlformats.org/spreadsheetml/2006/main" count="1008" uniqueCount="691">
  <si>
    <t>Project:</t>
  </si>
  <si>
    <t>Print Date:</t>
  </si>
  <si>
    <t>Report Date:</t>
  </si>
  <si>
    <t>Total # of unique parts</t>
  </si>
  <si>
    <t>SMT Placements per board</t>
  </si>
  <si>
    <t>Thru-Hole placement per board</t>
  </si>
  <si>
    <t>Fine pitch placement per board</t>
  </si>
  <si>
    <t>BGA placement per board</t>
  </si>
  <si>
    <t>Summary per Board</t>
  </si>
  <si>
    <t>Total pieces</t>
  </si>
  <si>
    <t>Quantity to Order</t>
  </si>
  <si>
    <t>Author:</t>
  </si>
  <si>
    <t>Revision</t>
  </si>
  <si>
    <t>LIGO Project</t>
  </si>
  <si>
    <t>Bill of Materials</t>
  </si>
  <si>
    <t>Number of boards</t>
  </si>
  <si>
    <t>Mechanical placement per board</t>
  </si>
  <si>
    <t>Extra</t>
  </si>
  <si>
    <t>Excess</t>
  </si>
  <si>
    <t>Add</t>
  </si>
  <si>
    <t>D2300400</t>
  </si>
  <si>
    <t/>
  </si>
  <si>
    <t>LIGO_ADC32.PrjPCB</t>
  </si>
  <si>
    <t>1</t>
  </si>
  <si>
    <t>9/25/2026</t>
  </si>
  <si>
    <t>10:23 AM</t>
  </si>
  <si>
    <t>Quantity</t>
  </si>
  <si>
    <t>Distributor</t>
  </si>
  <si>
    <t>Digi-Key</t>
  </si>
  <si>
    <t>NL</t>
  </si>
  <si>
    <t>Mouser</t>
  </si>
  <si>
    <t>Digi-Key, NL</t>
  </si>
  <si>
    <t>Digi-Key, Future</t>
  </si>
  <si>
    <t>Arrow</t>
  </si>
  <si>
    <t>Bomar</t>
  </si>
  <si>
    <t>Part Number</t>
  </si>
  <si>
    <t>16MU226MD35750</t>
  </si>
  <si>
    <t>KGM21NR71H104KM</t>
  </si>
  <si>
    <t>GRM1555C1H332GE01D</t>
  </si>
  <si>
    <t>CC0402KRX7R9BB103</t>
  </si>
  <si>
    <t>CL32B106KAULNNE</t>
  </si>
  <si>
    <t>CL05B104KA5NNNC</t>
  </si>
  <si>
    <t>399-13063-ND</t>
  </si>
  <si>
    <t>0402N102J250CT</t>
  </si>
  <si>
    <t>CL10B105KA8NNNC</t>
  </si>
  <si>
    <t>CL21A106KAYNNNG</t>
  </si>
  <si>
    <t>C0402C105K4PACTU</t>
  </si>
  <si>
    <t>KGM05ACG1H101JH</t>
  </si>
  <si>
    <t>C0402C182J3GACTU</t>
  </si>
  <si>
    <t>GRM1555C1H562GE01D</t>
  </si>
  <si>
    <t>C0402C272K3RAC7867</t>
  </si>
  <si>
    <t>C3216X5R1E476M160AC</t>
  </si>
  <si>
    <t>16MU335MB33225</t>
  </si>
  <si>
    <t>0402B473J250CT</t>
  </si>
  <si>
    <t>C1206C225J5RECAUTO</t>
  </si>
  <si>
    <t>CGA9N3X7R1C476M230KB</t>
  </si>
  <si>
    <t>CL10B475KQ8NQNC</t>
  </si>
  <si>
    <t>CL03A474KQ3NNNC, NL</t>
  </si>
  <si>
    <t>TMK105B7224KV-FR</t>
  </si>
  <si>
    <t>CC0402MRX5R6BB106</t>
  </si>
  <si>
    <t>GRM033Z71C104KE14D</t>
  </si>
  <si>
    <t>GRM033R61A225KE47D</t>
  </si>
  <si>
    <t>CL03A105KP3NSNC</t>
  </si>
  <si>
    <t>BAS16D-E3-08</t>
  </si>
  <si>
    <t>BZT52C12-13-F</t>
  </si>
  <si>
    <t>LSM115JE3/TR13</t>
  </si>
  <si>
    <t>DFLS230-7</t>
  </si>
  <si>
    <t>CDBA340L-G</t>
  </si>
  <si>
    <t>L71517CT-ND</t>
  </si>
  <si>
    <t>BNX016-01</t>
  </si>
  <si>
    <t>BLM31PG121SN1L</t>
  </si>
  <si>
    <t>S2B-ZR</t>
  </si>
  <si>
    <t>WM10869-ND</t>
  </si>
  <si>
    <t>XFL4020-222MEC</t>
  </si>
  <si>
    <t>XFL4020-332MEC</t>
  </si>
  <si>
    <t>XFL4020-472MEB</t>
  </si>
  <si>
    <t>MSD7342-472MLC</t>
  </si>
  <si>
    <t>MSD7342-822MLC</t>
  </si>
  <si>
    <t>1008CS-330XJRC</t>
  </si>
  <si>
    <t>1008CS-101XJRC</t>
  </si>
  <si>
    <t>DA-T263-201E-TR</t>
  </si>
  <si>
    <t>P50E-080P1-RR1-EA</t>
  </si>
  <si>
    <t>WM18863-ND</t>
  </si>
  <si>
    <t>WM4200</t>
  </si>
  <si>
    <t>FDV301NCT-ND</t>
  </si>
  <si>
    <t>AON6816</t>
  </si>
  <si>
    <t>MMBT3906LT1G</t>
  </si>
  <si>
    <t>ERA-3ARB103V</t>
  </si>
  <si>
    <t>RC0603JR-070RL</t>
  </si>
  <si>
    <t>RG1608P-681-B-T5</t>
  </si>
  <si>
    <t>RN73C1J2K05BTD</t>
  </si>
  <si>
    <t>RT0402BRD0749R9L</t>
  </si>
  <si>
    <t>ERA-3AEB101V</t>
  </si>
  <si>
    <t>RNCF0402BTE100R</t>
  </si>
  <si>
    <t>RR05P1.8KDCT-ND</t>
  </si>
  <si>
    <t>RT0402BRD071KL</t>
  </si>
  <si>
    <t>ERA-2AED472X</t>
  </si>
  <si>
    <t>ERA-1AEB101C</t>
  </si>
  <si>
    <t>ERA-2AEB103X</t>
  </si>
  <si>
    <t>ERA-2AEB153X</t>
  </si>
  <si>
    <t>RR0816P-102-D</t>
  </si>
  <si>
    <t>ERA-2AED223X</t>
  </si>
  <si>
    <t>RT0402BRD072K32L</t>
  </si>
  <si>
    <t>MCS04020D2003BE000</t>
  </si>
  <si>
    <t>ERA-2AEB202X</t>
  </si>
  <si>
    <t>ERA-2AEB162X</t>
  </si>
  <si>
    <t>ERA3AEB221V</t>
  </si>
  <si>
    <t>ERA-3AEB1371V</t>
  </si>
  <si>
    <t>ERA-3AEB5902V</t>
  </si>
  <si>
    <t>RN73R1JTTD3701B25</t>
  </si>
  <si>
    <t>CFN0603AFZ-R010ELF</t>
  </si>
  <si>
    <t>ERA-3AEB5231V</t>
  </si>
  <si>
    <t>RR0510P-4991-D</t>
  </si>
  <si>
    <t>RT0402BRD079K31L</t>
  </si>
  <si>
    <t>RR0510P-2152-D</t>
  </si>
  <si>
    <t>ERA-2AEB104X</t>
  </si>
  <si>
    <t>RT0402DRE0731K6L</t>
  </si>
  <si>
    <t>RT0402DRE0712K7L</t>
  </si>
  <si>
    <t>CR0402-FX-3742GLF</t>
  </si>
  <si>
    <t>RT0402BRD077K15L</t>
  </si>
  <si>
    <t>RK73H1ETTP5622F</t>
  </si>
  <si>
    <t>ERA-3AEB9091V</t>
  </si>
  <si>
    <t>RP73PF1E130KBTD</t>
  </si>
  <si>
    <t>RR0510P-4992-D</t>
  </si>
  <si>
    <t>ERJ-2RKF2673X</t>
  </si>
  <si>
    <t>ERA-2AEB151X</t>
  </si>
  <si>
    <t>RR05P300DCT-ND</t>
  </si>
  <si>
    <t>RP73PF1E249KBTD</t>
  </si>
  <si>
    <t>RG1005P-473-B-T5</t>
  </si>
  <si>
    <t>ERA-1AEB102C</t>
  </si>
  <si>
    <t>FC4L16R010FER</t>
  </si>
  <si>
    <t>RP73PF1E162KBTD</t>
  </si>
  <si>
    <t>RN73R1ETTP1562B25</t>
  </si>
  <si>
    <t>RT0402DRD0734K8L</t>
  </si>
  <si>
    <t>RT0402BRD0714K7L</t>
  </si>
  <si>
    <t>AC0402FR-070RL</t>
  </si>
  <si>
    <t>RT0402DRE0776K8L</t>
  </si>
  <si>
    <t>RC0402FR-07715KL</t>
  </si>
  <si>
    <t>ERA-3ARB153V</t>
  </si>
  <si>
    <t>ERA-2AEB1212X</t>
  </si>
  <si>
    <t>MCS0402MD3303BE000</t>
  </si>
  <si>
    <t>ERA-2ARC4022X</t>
  </si>
  <si>
    <t>RMCF0402FT402KCT-ND</t>
  </si>
  <si>
    <t>RMCF0402FT301KCT-ND</t>
  </si>
  <si>
    <t>RT0402BRD071K91L</t>
  </si>
  <si>
    <t>ERA-2AEB302X</t>
  </si>
  <si>
    <t>ERA-2AEB303X</t>
  </si>
  <si>
    <t>RP73PF1E10RBTD</t>
  </si>
  <si>
    <t>RT0402BRD072K67L</t>
  </si>
  <si>
    <t>ERA-2AKD150X</t>
  </si>
  <si>
    <t>ERA-1AEB103C</t>
  </si>
  <si>
    <t>RC0201FR-0710ML</t>
  </si>
  <si>
    <t>SW262CT-ND</t>
  </si>
  <si>
    <t>Keystone / 5017</t>
  </si>
  <si>
    <t>Keystone / 5004</t>
  </si>
  <si>
    <t>Keystone / 5000</t>
  </si>
  <si>
    <t>Keystone / 5001</t>
  </si>
  <si>
    <t>Keystone / 5002</t>
  </si>
  <si>
    <t>LTC6655BHLS8-4.096#PBF</t>
  </si>
  <si>
    <t>THP210DGKR</t>
  </si>
  <si>
    <t>505-AD4134BCPZ-ND</t>
  </si>
  <si>
    <t>296-6896-1-ND</t>
  </si>
  <si>
    <t>MT25QU512ABB8ESF-0SIT</t>
  </si>
  <si>
    <t>800-2756-ND</t>
  </si>
  <si>
    <t>296-39184-1-ND</t>
  </si>
  <si>
    <t>B1815-BA0S36LK-67.108864</t>
  </si>
  <si>
    <t>XC7A200T-2FBG484C</t>
  </si>
  <si>
    <t>B1815-BA0S36LK-47.934903</t>
  </si>
  <si>
    <t>SN74LVC74APWR</t>
  </si>
  <si>
    <t>74LVC1G00W5-7</t>
  </si>
  <si>
    <t>OP284FSZ-REEL7</t>
  </si>
  <si>
    <t>ADR425ARZ-ND</t>
  </si>
  <si>
    <t>AD7685BRMZRL7</t>
  </si>
  <si>
    <t>SN74AVC4T245PWR</t>
  </si>
  <si>
    <t>ADG706BRUZ-REEL7</t>
  </si>
  <si>
    <t>INA333AIDGKR</t>
  </si>
  <si>
    <t>ADP5050ACPZ-R7CT-ND</t>
  </si>
  <si>
    <t>LT3094IMSE#PBF</t>
  </si>
  <si>
    <t>LT3045EMSE-1#PBF</t>
  </si>
  <si>
    <t>LT8582EDKD#PBF</t>
  </si>
  <si>
    <t>REF3012AIDBZTCT-ND</t>
  </si>
  <si>
    <t>SN74AVC1T45DBVT</t>
  </si>
  <si>
    <t>SI53365-B-GT</t>
  </si>
  <si>
    <t>ADA4084-2ACPZ-R7</t>
  </si>
  <si>
    <t>AD8022ARZ</t>
  </si>
  <si>
    <t>DSC1001DI1-100.0000T</t>
  </si>
  <si>
    <t>Name</t>
  </si>
  <si>
    <t>22uF</t>
  </si>
  <si>
    <t>100n</t>
  </si>
  <si>
    <t>3.3n</t>
  </si>
  <si>
    <t>10n</t>
  </si>
  <si>
    <t>10u</t>
  </si>
  <si>
    <t>470n</t>
  </si>
  <si>
    <t>1.0n</t>
  </si>
  <si>
    <t>1.0u</t>
  </si>
  <si>
    <t>100p</t>
  </si>
  <si>
    <t>1.8n</t>
  </si>
  <si>
    <t>5.6n</t>
  </si>
  <si>
    <t>2.7n</t>
  </si>
  <si>
    <t>47u</t>
  </si>
  <si>
    <t>3.3uF</t>
  </si>
  <si>
    <t>47n</t>
  </si>
  <si>
    <t>2.2u</t>
  </si>
  <si>
    <t>4.7u</t>
  </si>
  <si>
    <t>CL03A474MR3NNNC</t>
  </si>
  <si>
    <t>220n</t>
  </si>
  <si>
    <t>DIODE</t>
  </si>
  <si>
    <t>NS</t>
  </si>
  <si>
    <t>Schottky SMB</t>
  </si>
  <si>
    <t>Schottky DO-PowerDI123</t>
  </si>
  <si>
    <t>shottky diode</t>
  </si>
  <si>
    <t>LED</t>
  </si>
  <si>
    <t>BLM31PG121</t>
  </si>
  <si>
    <t>S2B-ZR(LF)(SN)</t>
  </si>
  <si>
    <t>45558-0003</t>
  </si>
  <si>
    <t>XFL4020-332MEB</t>
  </si>
  <si>
    <t>XAL4040-103MEC</t>
  </si>
  <si>
    <t>4.7uH</t>
  </si>
  <si>
    <t>8.2uH</t>
  </si>
  <si>
    <t>33nH</t>
  </si>
  <si>
    <t>100nH</t>
  </si>
  <si>
    <t>P50E-080P1-RR1EA</t>
  </si>
  <si>
    <t>2mm Header 2x7</t>
  </si>
  <si>
    <t>Header 2</t>
  </si>
  <si>
    <t>FDV301N</t>
  </si>
  <si>
    <t>SI7252DP-T1-GE3</t>
  </si>
  <si>
    <t>10k</t>
  </si>
  <si>
    <t>0</t>
  </si>
  <si>
    <t>680</t>
  </si>
  <si>
    <t>2.05k</t>
  </si>
  <si>
    <t>49.9</t>
  </si>
  <si>
    <t>100</t>
  </si>
  <si>
    <t>1.8k</t>
  </si>
  <si>
    <t>1.0k</t>
  </si>
  <si>
    <t>4.7k</t>
  </si>
  <si>
    <t>15K</t>
  </si>
  <si>
    <t>1k</t>
  </si>
  <si>
    <t>22K</t>
  </si>
  <si>
    <t>2.32K</t>
  </si>
  <si>
    <t>200K</t>
  </si>
  <si>
    <t>2K</t>
  </si>
  <si>
    <t>1.6K</t>
  </si>
  <si>
    <t>220</t>
  </si>
  <si>
    <t>10K</t>
  </si>
  <si>
    <t>1.37K</t>
  </si>
  <si>
    <t>59K</t>
  </si>
  <si>
    <t>1K</t>
  </si>
  <si>
    <t>3.7K</t>
  </si>
  <si>
    <t>10m</t>
  </si>
  <si>
    <t>5.23k</t>
  </si>
  <si>
    <t>4.99k</t>
  </si>
  <si>
    <t>15k</t>
  </si>
  <si>
    <t>9.31k</t>
  </si>
  <si>
    <t>21.5k</t>
  </si>
  <si>
    <t>22k</t>
  </si>
  <si>
    <t>100K</t>
  </si>
  <si>
    <t>31.6k</t>
  </si>
  <si>
    <t>12.7k</t>
  </si>
  <si>
    <t>37.4k</t>
  </si>
  <si>
    <t>7.15k</t>
  </si>
  <si>
    <t>56.2k</t>
  </si>
  <si>
    <t>9.09k</t>
  </si>
  <si>
    <t>130K</t>
  </si>
  <si>
    <t>49.9k</t>
  </si>
  <si>
    <t>267K</t>
  </si>
  <si>
    <t>150</t>
  </si>
  <si>
    <t>300</t>
  </si>
  <si>
    <t>249K</t>
  </si>
  <si>
    <t>47k</t>
  </si>
  <si>
    <t>0.01</t>
  </si>
  <si>
    <t>162K</t>
  </si>
  <si>
    <t>15.6k</t>
  </si>
  <si>
    <t>57.6K</t>
  </si>
  <si>
    <t>14.7K</t>
  </si>
  <si>
    <t>76.8K</t>
  </si>
  <si>
    <t>715K</t>
  </si>
  <si>
    <t>2.32k</t>
  </si>
  <si>
    <t>12.1K</t>
  </si>
  <si>
    <t>330K</t>
  </si>
  <si>
    <t>40.2k</t>
  </si>
  <si>
    <t>402k</t>
  </si>
  <si>
    <t>301k</t>
  </si>
  <si>
    <t>1.91k</t>
  </si>
  <si>
    <t>3K</t>
  </si>
  <si>
    <t>30K</t>
  </si>
  <si>
    <t>10</t>
  </si>
  <si>
    <t>2k</t>
  </si>
  <si>
    <t>2.67K</t>
  </si>
  <si>
    <t>15</t>
  </si>
  <si>
    <t>10M</t>
  </si>
  <si>
    <t>B3SN-3112P</t>
  </si>
  <si>
    <t>Testpoint</t>
  </si>
  <si>
    <t>AD4134BCPZ</t>
  </si>
  <si>
    <t>SN65LVDT2</t>
  </si>
  <si>
    <t>S25FL128SAGMFI001</t>
  </si>
  <si>
    <t>8P34S1102</t>
  </si>
  <si>
    <t>SN65LVDS100D</t>
  </si>
  <si>
    <t>67.108864MHz</t>
  </si>
  <si>
    <t>XC7A200T-2FBG484I</t>
  </si>
  <si>
    <t>47.934903MHz</t>
  </si>
  <si>
    <t>SN74LVC1G00</t>
  </si>
  <si>
    <t>OP284FS</t>
  </si>
  <si>
    <t>ADR4525</t>
  </si>
  <si>
    <t>AD7685</t>
  </si>
  <si>
    <t>SN74LVC4T245</t>
  </si>
  <si>
    <t>ADG706BRU</t>
  </si>
  <si>
    <t>ADP5052ACPZ-R7</t>
  </si>
  <si>
    <t>LT3045EMSE#TRPBF</t>
  </si>
  <si>
    <t>LT8582EDKD</t>
  </si>
  <si>
    <t>REF3012AIDBZT</t>
  </si>
  <si>
    <t>SN74AVC1T45</t>
  </si>
  <si>
    <t>Si53365-B-GT</t>
  </si>
  <si>
    <t>DSC1001DI1-025.0000T</t>
  </si>
  <si>
    <t>Description</t>
  </si>
  <si>
    <t>C2220 22u Ruby</t>
  </si>
  <si>
    <t>C0805 100n</t>
  </si>
  <si>
    <t>C0402 3.3n</t>
  </si>
  <si>
    <t>C0402 10n</t>
  </si>
  <si>
    <t>C0402 NL</t>
  </si>
  <si>
    <t>C1210 10u</t>
  </si>
  <si>
    <t>C0402 100n</t>
  </si>
  <si>
    <t>Polypropylene Film Capacitor, radial lead</t>
  </si>
  <si>
    <t>C0402 1.0n</t>
  </si>
  <si>
    <t>C0603 1.0u</t>
  </si>
  <si>
    <t>C0805 10u</t>
  </si>
  <si>
    <t>C0402 1.0u</t>
  </si>
  <si>
    <t>C0402 100p</t>
  </si>
  <si>
    <t>C0402 1.8n</t>
  </si>
  <si>
    <t>C0402 5.6n</t>
  </si>
  <si>
    <t>C0402 2.7n</t>
  </si>
  <si>
    <t>C1206 47u</t>
  </si>
  <si>
    <t>C1210 3.3u Ruby</t>
  </si>
  <si>
    <t>C0402 47n</t>
  </si>
  <si>
    <t>C1206 2.2u</t>
  </si>
  <si>
    <t>C2220 47u</t>
  </si>
  <si>
    <t>C0603 4.7u</t>
  </si>
  <si>
    <t>Cap Ceramic 470nF 4V X5R ±20% Pad SMD 0201 +85°C T/R</t>
  </si>
  <si>
    <t>C0805 NL</t>
  </si>
  <si>
    <t>C0402 220n</t>
  </si>
  <si>
    <t>C0402 10u</t>
  </si>
  <si>
    <t>C0201 100n</t>
  </si>
  <si>
    <t>C0201 2.2u</t>
  </si>
  <si>
    <t>C0201 1.0u</t>
  </si>
  <si>
    <t>Single diode</t>
  </si>
  <si>
    <t>Single zener diode 12V</t>
  </si>
  <si>
    <t>Single shottky diode</t>
  </si>
  <si>
    <t>Panel mount LED</t>
  </si>
  <si>
    <t>FILTER LC TH</t>
  </si>
  <si>
    <t>ferrite bead, 120Ohm at 100MHz, 1206</t>
  </si>
  <si>
    <t>CONN HEADER R/A 2POS 1.5MM</t>
  </si>
  <si>
    <t>Connector</t>
  </si>
  <si>
    <t>INDUCTOR, 2.2UH, 8A, 20%, 38MHZ, REEL</t>
  </si>
  <si>
    <t>Fixed Inductors 3.3Uh Shld 5.2A 38.3mOhms AECQ2</t>
  </si>
  <si>
    <t>INDUCTOR, 10UH, 3.1A, 20%, PWR, 24MHZ</t>
  </si>
  <si>
    <t>Shielded Coupled Inductors, MSD7342 series 4.7uH</t>
  </si>
  <si>
    <t>Shielded Coupled Inductors, MSD7342 series 8.2uH</t>
  </si>
  <si>
    <t>Inductor</t>
  </si>
  <si>
    <t>HEATSINK FOR TO-263</t>
  </si>
  <si>
    <t>3M Pak 50 plug connector</t>
  </si>
  <si>
    <t>Xilinx JTAG header, 7-Pin, Dual row</t>
  </si>
  <si>
    <t>Header, 2-Pin</t>
  </si>
  <si>
    <t>FDV301N, Digital FET, N-channel, SOT23</t>
  </si>
  <si>
    <t>Dual N-Channel (D-S) MOSFET, 100 V, 36.7 A, -55 to 150 degC, 8-Pin SMD, RoHS, Tape and Reel</t>
  </si>
  <si>
    <t>General Purpose Transistor, PNP Silicon, 3-Pin SOT-23, Pb-Free, Tape and Reel</t>
  </si>
  <si>
    <t>R0603 10k</t>
  </si>
  <si>
    <t>R0603 0</t>
  </si>
  <si>
    <t>R0603 680</t>
  </si>
  <si>
    <t>R0603 2.05k</t>
  </si>
  <si>
    <t>R0402 49.9</t>
  </si>
  <si>
    <t>R0402 NL</t>
  </si>
  <si>
    <t>R0603 100</t>
  </si>
  <si>
    <t>R0402 100</t>
  </si>
  <si>
    <t>R0402 1.8k</t>
  </si>
  <si>
    <t>R0402 1.0k</t>
  </si>
  <si>
    <t>R0402 4.7k</t>
  </si>
  <si>
    <t>R0201 100</t>
  </si>
  <si>
    <t>R0603 NL</t>
  </si>
  <si>
    <t>R0402 10k</t>
  </si>
  <si>
    <t>R0402 15k</t>
  </si>
  <si>
    <t>R0603 1.0k</t>
  </si>
  <si>
    <t>R0402 22k</t>
  </si>
  <si>
    <t>R0402 2.32k</t>
  </si>
  <si>
    <t>R0402 200k</t>
  </si>
  <si>
    <t>R0402 2k</t>
  </si>
  <si>
    <t>R0402 1.6k</t>
  </si>
  <si>
    <t>R0603 220</t>
  </si>
  <si>
    <t>R0603 1.37k</t>
  </si>
  <si>
    <t>R0603 59k</t>
  </si>
  <si>
    <t>R0603 3.7k</t>
  </si>
  <si>
    <t>R0603 10m</t>
  </si>
  <si>
    <t>R0603 5.23k</t>
  </si>
  <si>
    <t>R0402 4.99k</t>
  </si>
  <si>
    <t>R0402 9.31k</t>
  </si>
  <si>
    <t>R0402 21.5k</t>
  </si>
  <si>
    <t>R0402 100k</t>
  </si>
  <si>
    <t>R0402 31.6k</t>
  </si>
  <si>
    <t>R0402 12.7k</t>
  </si>
  <si>
    <t>R0402 37.4k</t>
  </si>
  <si>
    <t>R0402 7.15k</t>
  </si>
  <si>
    <t>R0402 56.2k</t>
  </si>
  <si>
    <t>R0603 9.09k</t>
  </si>
  <si>
    <t>R0402 130k</t>
  </si>
  <si>
    <t>R0402 49.9k</t>
  </si>
  <si>
    <t>R0402 267k</t>
  </si>
  <si>
    <t>R0402 150</t>
  </si>
  <si>
    <t>R0402 300</t>
  </si>
  <si>
    <t>R0402 249k</t>
  </si>
  <si>
    <t>R0402 47k</t>
  </si>
  <si>
    <t>R0201 1k</t>
  </si>
  <si>
    <t>Four-Terminal Current Sense Resistor</t>
  </si>
  <si>
    <t>R0402 162k</t>
  </si>
  <si>
    <t>R0402 15.6k</t>
  </si>
  <si>
    <t>R0402 57.6k</t>
  </si>
  <si>
    <t>R0402 14.7k</t>
  </si>
  <si>
    <t>R0402 0</t>
  </si>
  <si>
    <t>R0402 76.8k</t>
  </si>
  <si>
    <t>R0402 715k</t>
  </si>
  <si>
    <t>R0603 15k</t>
  </si>
  <si>
    <t>R0402 12.1k</t>
  </si>
  <si>
    <t>R0402 330k</t>
  </si>
  <si>
    <t>R0402 40.2k</t>
  </si>
  <si>
    <t>R0402 402k</t>
  </si>
  <si>
    <t>R0402 301k</t>
  </si>
  <si>
    <t>R0402 1.91k</t>
  </si>
  <si>
    <t>R0402 3k</t>
  </si>
  <si>
    <t>R0402 30k</t>
  </si>
  <si>
    <t>R0402 10</t>
  </si>
  <si>
    <t>R0402 2.67k</t>
  </si>
  <si>
    <t>R0402 15</t>
  </si>
  <si>
    <t>R0201 10k</t>
  </si>
  <si>
    <t>R0201 10K</t>
  </si>
  <si>
    <t>R0201 NL</t>
  </si>
  <si>
    <t>R0201 10M</t>
  </si>
  <si>
    <t>Switch, SMD, 6mm</t>
  </si>
  <si>
    <t>Testpoint, yellow</t>
  </si>
  <si>
    <t>Testpoint, red</t>
  </si>
  <si>
    <t>Testpoint, black</t>
  </si>
  <si>
    <t>Testpoint, white</t>
  </si>
  <si>
    <t>IC VREF SERIES 0.025% 8CLCC</t>
  </si>
  <si>
    <t>Fully Differential Amplifier</t>
  </si>
  <si>
    <t>24-Bit, 4-Channel Simultaneous Sampling 1.5 MSPS Precision Alias Free ADC</t>
  </si>
  <si>
    <t>Single LVDS Receiver with 100 Ohm termination</t>
  </si>
  <si>
    <t>IC FLASH 128M SPI 133MHZ 16SOIC</t>
  </si>
  <si>
    <t>1:2 LVDS 1.8V / 2.5V Fanout Buffer for 1PPS and High-Speed Clocks</t>
  </si>
  <si>
    <t>DIFF TRANSLATOR</t>
  </si>
  <si>
    <t>Voltage controlled crystal oscillator, differential output, Bomar 14.3 x 8.7mm, or SiTime 7.0 x 5.0mm</t>
  </si>
  <si>
    <t>Artix-7 FPGA, 285 User I/Os, 4 GTP, 484-Ball BGA, Speed Grade 2, Industrial Grade, Pb-Free</t>
  </si>
  <si>
    <t>Voltage controlled crystal oscillator Bomar 14.3 x 8.7mm and SiTime 7.0 x 5.0mm</t>
  </si>
  <si>
    <t>Dual D-Type Positive Edge-Triggered Flip-Flop</t>
  </si>
  <si>
    <t>Precision Rail-to-Rail Input and Output Operational Amplifier</t>
  </si>
  <si>
    <t>Low-Noise Micropower Precision Voltage Reference</t>
  </si>
  <si>
    <t>16 bit ADC, 250kSPS, pseudo differential, serial</t>
  </si>
  <si>
    <t>Quad-Bit Dual Supply Transceiver</t>
  </si>
  <si>
    <t>1.8 to 5.5 V / 2.5 V, CMOS Low-Voltage 2.5 Ohm, 16-Channel Multiplexer, -40 to 85 degC, 28-pin SOP (RU-28), Tube</t>
  </si>
  <si>
    <t>Low Power, Precision Instrumentation Amplifier, -40 to 125 degC, 8-pin SOP (DGK8), Green (RoHS &amp; no Sb/Br)</t>
  </si>
  <si>
    <t>Artix 7 Power Supply</t>
  </si>
  <si>
    <t>IC REG LIN NEG ADJ 500MA 12MSOP</t>
  </si>
  <si>
    <t>IC REG LINEAR 0V 500MA 12MSOP</t>
  </si>
  <si>
    <t>Dual 3A Boost/Inverting/SEPIC DC/DC Converter with Fault Protection</t>
  </si>
  <si>
    <t>1.25 V, 50 ppm / degC, 50 uA Series (Bandgap) Voltage Reference, -40 to 125 degC, 3-pin SOT-23 (DBZ), Green (RoHS &amp; no Sb/Br)</t>
  </si>
  <si>
    <t>Single-Bit Dual Supply Transceiver</t>
  </si>
  <si>
    <t>1:8 Low Jitter CMOS Clock Buffer, 1 to 200 MHz, -40 to 85 degC, 16-pin SOP</t>
  </si>
  <si>
    <t>Dual Audio Amplifier 2 Circuit Rail-to-Rail 8-SON (3x3)</t>
  </si>
  <si>
    <t>Precision Rail-to-Rail Input and Output Operational Amplifier SOIC8</t>
  </si>
  <si>
    <t>MEMS OSC XO 25.0000MHZ CMOS SMD</t>
  </si>
  <si>
    <t>Designator</t>
  </si>
  <si>
    <t>C1</t>
  </si>
  <si>
    <t>C2, C37, C55, C165, C177, C262, C512</t>
  </si>
  <si>
    <t>C3A, C3B, C3C, C3D, C3E, C3F, C3G, C3H, C11A, C11B, C11C, C11D, C11E, C11F, C11G, C11H, C19A, C19B, C19C, C19D, C19E, C19F, C19G, C19H, C27A, C27B, C27C, C27D, C27E, C27F, C27G, C27H</t>
  </si>
  <si>
    <t>C4, C6, C61, C284, C285, C286</t>
  </si>
  <si>
    <t>C5, C151</t>
  </si>
  <si>
    <t>C7, C8, C86, C87, C88, C89, C90, C91, C92, C105, C106, C107, C112, C113, C128, C129, C130, C131, C132, C133, C134, C135</t>
  </si>
  <si>
    <t>C35, C36, C39, C40, C41, C42, C48, C50, C51, C52, C56, C58, C59, C60, C65, C66, C78, C79, C101, C102, C103, C104, C110, C116, C117, C141, C142, C143, C144, C148, C149, C150, C157, C158, C163, C187, C201, C216, C228, C229, C236, C256, C269, C274, C275, C282, C287</t>
  </si>
  <si>
    <t>C38, C46</t>
  </si>
  <si>
    <t>C43, C44, C45, C147, C208, C209, C248, C264</t>
  </si>
  <si>
    <t>C47, C49, C53, C63, C67, C118, C119, C156, C159, C161, C237, C270</t>
  </si>
  <si>
    <t>C54, C68, C69, C111, C126, C127, C136, C137, C138, C139, C152, C154, C155, C162, C193, C203, C241, C242, C258</t>
  </si>
  <si>
    <t>C57, C64, C72, C73, C140, C145, C344A, C344B, C344C, C344D, C344E, C344F, C344G, C344H</t>
  </si>
  <si>
    <t>C62, C93, C94, C95, C96, C146</t>
  </si>
  <si>
    <t>C70, C71</t>
  </si>
  <si>
    <t>C74</t>
  </si>
  <si>
    <t>C75</t>
  </si>
  <si>
    <t>C76, C77, C114, C115, C153, C160, C166, C174, C185, C271, C272</t>
  </si>
  <si>
    <t>C80, C81, C120, C121, C122, C123</t>
  </si>
  <si>
    <t>C82, C83, C84, C85</t>
  </si>
  <si>
    <t>C97, C98, C99, C100</t>
  </si>
  <si>
    <t>C108, C109</t>
  </si>
  <si>
    <t>C124, C125, C164, C168, C171, C176, C182, C183, C224, C225, C226, C227, C238, C239, C240, C249, C251, C252, C254, C255, C259, C265</t>
  </si>
  <si>
    <t>C167, C169, C170, C172, C173, C175, C178, C179, C180, C184, C188, C189, C190, C191, C194, C195, C196, C197, C198, C199, C200, C202, C204, C205, C206, C207, C210, C211, C212, C213, C214, C215, C217, C218, C219, C220, C222, C223, C230, C231, C232, C233, C234, C235, C243, C244, C245, C246, C247, C250, C253, C257, C260, C261, C263, C266, C267, C268</t>
  </si>
  <si>
    <t>C181, C186, C192, C221</t>
  </si>
  <si>
    <t>C273, C276, C277, C278, C279, C280, C281, C283</t>
  </si>
  <si>
    <t>C288A, C288B, C288C, C288D, C288E, C288F, C288G, C288H, C289A, C289B, C289C, C289D, C289E, C289F, C289G, C289H, C304A, C304B, C304C, C304D, C304E, C304F, C304G, C304H, C312A, C312B, C312C, C312D, C312E, C312F, C312G, C312H</t>
  </si>
  <si>
    <t>C320A, C320B, C320C, C320D, C320E, C320F, C320G, C320H, C328A, C328B, C328C, C328D, C328E, C328F, C328G, C328H, C336A, C336B, C336C, C336D, C336E, C336F, C336G, C336H, C352A, C352B, C352C, C352D, C352E, C352F, C352G, C352H, C384A, C384B, C384C, C384D, C384E, C384F, C384G, C384H, C385A, C385B, C385C, C385D, C385E, C385F, C385G, C385H, C400A, C400B, C400C, C400D, C400E, C400F, C400G, C400H, C401A, C401B, C401C, C401D, C401E, C401F, C401G, C401H, C416A, C416B, C416C, C416D, C416E, C416F, C416G, C416H, C424A, C424B, C424C, C424D, C424E, C424F, C424G, C424H, C432A, C432B, C432C, C432D, C432E, C432F, C432G, C432H, C440A, C440B, C440C, C440D, C440E, C440F, C440G, C440H, C448A, C448B, C448C, C448D, C448E, C448F, C448G, C448H, C449A, C449B, C449C, C449D, C449E, C449F, C449G, C449H, C464A, C464B, C464C, C464D, C464E, C464F, C464G, C464H, C465A, C465B, C465C, C465D, C465E, C465F, C465G, C465H, C480A, C480B, C480C, C480D, C480E, C480F, C480G, C480H, C488A, C488B, C488C, C488D, C488E, C488F, C488G, C488H, C496A, C496B, C496C, C496D, C496E, C496F, C496G, C496H, C504A, C504B, C504C, C504D, C504E, C504F, C504G, C504H</t>
  </si>
  <si>
    <t>C360A, C360B, C360C, C360D, C360E, C360F, C360G, C360H</t>
  </si>
  <si>
    <t>C361A, C361B, C361C, C361D, C361E, C361F, C361G, C361H, C383A, C383B, C383C, C383D, C383E, C383F, C383G, C383H</t>
  </si>
  <si>
    <t>D1, D2</t>
  </si>
  <si>
    <t>D3</t>
  </si>
  <si>
    <t>D4</t>
  </si>
  <si>
    <t>D5, D6, D7, D8</t>
  </si>
  <si>
    <t>D9, D10</t>
  </si>
  <si>
    <t>DS1, DS2, DS3, DS4, DS5, DS6</t>
  </si>
  <si>
    <t>FL1, FL2</t>
  </si>
  <si>
    <t>FR1, FR2, FR3, FR4, FR5, FR6, FR7, FR8, FR9, FR10, FR11, FR12</t>
  </si>
  <si>
    <t>J1</t>
  </si>
  <si>
    <t>J2</t>
  </si>
  <si>
    <t>L1, L2</t>
  </si>
  <si>
    <t>L3</t>
  </si>
  <si>
    <t>L4</t>
  </si>
  <si>
    <t>L5</t>
  </si>
  <si>
    <t>L6, L7, L8</t>
  </si>
  <si>
    <t>L9</t>
  </si>
  <si>
    <t>L10</t>
  </si>
  <si>
    <t>MP1, MP2, MP3, MP4, MP5, MP6, MP7, MP8, MP9, MP10</t>
  </si>
  <si>
    <t>P1</t>
  </si>
  <si>
    <t>P3</t>
  </si>
  <si>
    <t>P4</t>
  </si>
  <si>
    <t>Q1, Q6, Q7, Q8, Q9, Q10</t>
  </si>
  <si>
    <t>Q2</t>
  </si>
  <si>
    <t>Q3, Q4, Q5</t>
  </si>
  <si>
    <t>R1, R537A, R537B, R537C, R537D, R537E, R537F, R537G, R537H, R538A, R538B, R538C, R538D, R538E, R538F, R538G, R538H, R585A, R585B, R585C, R585D, R585E, R585F, R585G, R585H, R593A, R593B, R593C, R593D, R593E, R593F, R593G, R593H, R601A, R601B, R601C, R601D, R601E, R601F, R601G, R601H, R609A, R609B, R609C, R609D, R609E, R609F, R609G, R609H, R649A, R649B, R649C, R649D, R649E, R649F, R649G, R649H, R657A, R657B, R657C, R657D, R657E, R657F, R657G, R657H</t>
  </si>
  <si>
    <t>R2, R8, R299, R300</t>
  </si>
  <si>
    <t>R3</t>
  </si>
  <si>
    <t>R4A, R4B, R4C, R4D, R4E, R4F, R4G, R4H, R12A, R12B, R12C, R12D, R12E, R12F, R12G, R12H, R52A, R52B, R52C, R52D, R52E, R52F, R52G, R52H, R60A, R60B, R60C, R60D, R60E, R60F, R60G, R60H, R68A, R68B, R68C, R68D, R68E, R68F, R68G, R68H, R76A, R76B, R76C, R76D, R76E, R76F, R76G, R76H, R116A, R116B, R116C, R116D, R116E, R116F, R116G, R116H, R124A, R124B, R124C, R124D, R124E, R124F, R124G, R124H</t>
  </si>
  <si>
    <t>R5, R7, R184, R193, R353, R354, R390, R391</t>
  </si>
  <si>
    <t>R6, R135, R136, R137, R138, R139, R142, R143, R148, R149, R150, R151, R152, R153, R162, R163, R164, R166, R167, R188, R190, R259, R328, R331, R335, R341, R368, R370, R386, R395, R397</t>
  </si>
  <si>
    <t>R20A, R20B, R20C, R20D, R20E, R20F, R20G, R20H, R28A, R28B, R28C, R28D, R28E, R28F, R28G, R28H, R36A, R36B, R36C, R36D, R36E, R36F, R36G, R36H, R44A, R44B, R44C, R44D, R44E, R44F, R44G, R44H, R84A, R84B, R84C, R84D, R84E, R84F, R84G, R84H, R92A, R92B, R92C, R92D, R92E, R92F, R92G, R92H, R100A, R100B, R100C, R100D, R100E, R100F, R100G, R100H, R108A, R108B, R108C, R108D, R108E, R108F, R108G, R108H, R665, R666</t>
  </si>
  <si>
    <t>R132, R141, R144, R147, R154, R159, R205, R206, R246, R256, R357, R371, R372, R374, R375</t>
  </si>
  <si>
    <t>R133, R134, R146, R158, R160</t>
  </si>
  <si>
    <t>R140, R169, R195, R373, R380, R388, R393, R398, R400</t>
  </si>
  <si>
    <t>R145, R155, R191, R293, R294, R365, R366, R367, R369, R378, R379, R381, R389, R394, R399</t>
  </si>
  <si>
    <t>R156, R157, R382</t>
  </si>
  <si>
    <t>R161, R165</t>
  </si>
  <si>
    <t>R168, R170, R171, R172, R173, R174, R176, R178, R179, R181, R182, R219, R225, R228, R315, R336, R339, R342, R344, R355, R361, R362</t>
  </si>
  <si>
    <t>R175, R180, R360, R363</t>
  </si>
  <si>
    <t>R177, R352</t>
  </si>
  <si>
    <t>R183, R222, R392</t>
  </si>
  <si>
    <t>R185, R387</t>
  </si>
  <si>
    <t>R186, R192</t>
  </si>
  <si>
    <t>R187, R189, R277, R278, R281, R284</t>
  </si>
  <si>
    <t>R194, R384, R385</t>
  </si>
  <si>
    <t>R196, R199, R200, R201, R208, R233, R268, R308, R320, R321, R322, R323, R332, R333, R334</t>
  </si>
  <si>
    <t>R197, R209, R240, R267</t>
  </si>
  <si>
    <t>R198</t>
  </si>
  <si>
    <t>R202, R207, R303</t>
  </si>
  <si>
    <t>R203, R212, R304, R325</t>
  </si>
  <si>
    <t>R204</t>
  </si>
  <si>
    <t>R210, R211, R236, R237, R238, R239, R243, R260, R261, R262, R263, R264, R265, R266, R298, R301, R302, R326, R327, R348, R349, R350, R351</t>
  </si>
  <si>
    <t>R213, R214, R245, R255</t>
  </si>
  <si>
    <t>R215, R358, R364</t>
  </si>
  <si>
    <t>R216</t>
  </si>
  <si>
    <t>R217</t>
  </si>
  <si>
    <t>R218</t>
  </si>
  <si>
    <t>R220, R316, R317, R337, R345</t>
  </si>
  <si>
    <t>R221, R223, R235, R306, R311</t>
  </si>
  <si>
    <t>R224</t>
  </si>
  <si>
    <t>R226</t>
  </si>
  <si>
    <t>R227</t>
  </si>
  <si>
    <t>R229</t>
  </si>
  <si>
    <t>R230, R309, R310</t>
  </si>
  <si>
    <t>R231, R232</t>
  </si>
  <si>
    <t>R234</t>
  </si>
  <si>
    <t>R241, R242, R312, R313</t>
  </si>
  <si>
    <t>R244</t>
  </si>
  <si>
    <t>R247, R248, R252, R257</t>
  </si>
  <si>
    <t>R249, R250, R253, R254</t>
  </si>
  <si>
    <t>R251</t>
  </si>
  <si>
    <t>R258</t>
  </si>
  <si>
    <t>R269, R270, R272, R297</t>
  </si>
  <si>
    <t>R271, R296</t>
  </si>
  <si>
    <t>R273, R274</t>
  </si>
  <si>
    <t>R275</t>
  </si>
  <si>
    <t>R276</t>
  </si>
  <si>
    <t>R279</t>
  </si>
  <si>
    <t>R280, R282, R283, R324, R330</t>
  </si>
  <si>
    <t>R285, R286, R288, R291</t>
  </si>
  <si>
    <t>R287, R289, R290, R292</t>
  </si>
  <si>
    <t>R295</t>
  </si>
  <si>
    <t>R305, R307</t>
  </si>
  <si>
    <t>R314</t>
  </si>
  <si>
    <t>R318, R319</t>
  </si>
  <si>
    <t>R329</t>
  </si>
  <si>
    <t>R338</t>
  </si>
  <si>
    <t>R340</t>
  </si>
  <si>
    <t>R343</t>
  </si>
  <si>
    <t>R346</t>
  </si>
  <si>
    <t>R347</t>
  </si>
  <si>
    <t>R356, R359</t>
  </si>
  <si>
    <t>R376, R377</t>
  </si>
  <si>
    <t>R383</t>
  </si>
  <si>
    <t>R396</t>
  </si>
  <si>
    <t>R401A, R401B, R401C, R401D, R401E, R401F, R401G, R401H, R417A, R417B, R417C, R417D, R417E, R417F, R417G, R417H, R419A, R419B, R419C, R419D, R419E, R419F, R419G, R419H, R457A, R457B, R457C, R457D, R457E, R457F, R457G, R457H, R473A, R473B, R473C, R473D, R473E, R473F, R473G, R473H</t>
  </si>
  <si>
    <t>R402A, R402B, R402C, R402D, R402E, R402F, R402G, R402H</t>
  </si>
  <si>
    <t>R418A, R418B, R418C, R418D, R418E, R418F, R418G, R418H</t>
  </si>
  <si>
    <t>R553A, R553B, R553C, R553D, R553E, R553F, R553G, R553H, R554A, R554B, R554C, R554D, R554E, R554F, R554G, R554H, R569A, R569B, R569C, R569D, R569E, R569F, R569G, R569H, R577A, R577B, R577C, R577D, R577E, R577F, R577G, R577H, R617A, R617B, R617C, R617D, R617E, R617F, R617G, R617H, R618A, R618B, R618C, R618D, R618E, R618F, R618G, R618H, R633A, R633B, R633C, R633D, R633E, R633F, R633G, R633H, R634A, R634B, R634C, R634D, R634E, R634F, R634G, R634H</t>
  </si>
  <si>
    <t>S1</t>
  </si>
  <si>
    <t>TP1, TP2, TP41, TP42</t>
  </si>
  <si>
    <t>TP3, TP5, TP6, TP7, TP27</t>
  </si>
  <si>
    <t>TP4, TP8, TP9, TP10, TP11, TP12, TP17, TP18, TP19, TP20, TP21, TP22, TP23, TP26, TP28, TP29, TP30, TP31, TP35, TP36, TP37, TP38, TP39, TP40</t>
  </si>
  <si>
    <t>TP13, TP14, TP15, TP24, TP25, TP32, TP34</t>
  </si>
  <si>
    <t>TP16, TP33</t>
  </si>
  <si>
    <t>U1</t>
  </si>
  <si>
    <t>U2A, U2B, U2C, U2D, U2E, U2F, U2G, U2H, U3A, U3B, U3C, U3D, U3E, U3F, U3G, U3H, U18A, U18B, U18C, U18D, U18E, U18F, U18G, U18H, U19A, U19B, U19C, U19D, U19E, U19F, U19G, U19H</t>
  </si>
  <si>
    <t>U34A, U34B, U34C, U34D, U34E, U34F, U34G, U34H</t>
  </si>
  <si>
    <t>U42, U53, U56, U57, U61</t>
  </si>
  <si>
    <t>U43</t>
  </si>
  <si>
    <t>U45</t>
  </si>
  <si>
    <t>U46, U47, U48, U52, U70</t>
  </si>
  <si>
    <t>U49</t>
  </si>
  <si>
    <t>U50</t>
  </si>
  <si>
    <t>U51</t>
  </si>
  <si>
    <t>U54, U58</t>
  </si>
  <si>
    <t>U55, U60</t>
  </si>
  <si>
    <t>U59, U62, U65, U69, U76, U94, U98</t>
  </si>
  <si>
    <t>U63, U66</t>
  </si>
  <si>
    <t>U64, U67</t>
  </si>
  <si>
    <t>U68</t>
  </si>
  <si>
    <t>U71</t>
  </si>
  <si>
    <t>U72, U73, U78, U92</t>
  </si>
  <si>
    <t>U77</t>
  </si>
  <si>
    <t>U79, U80</t>
  </si>
  <si>
    <t>U81, U82, U83, U84, U85, U86, U87, U88, U89, U90</t>
  </si>
  <si>
    <t>U95, U96</t>
  </si>
  <si>
    <t>U97</t>
  </si>
  <si>
    <t>U99</t>
  </si>
  <si>
    <t>U100</t>
  </si>
  <si>
    <t>U101A, U101B, U101C, U101D, U101E, U101F, U101G, U101H, U102A, U102B, U102C, U102D, U102E, U102F, U102G, U102H, U117A, U117B, U117C, U117D, U117E, U117F, U117G, U117H, U125A, U125B, U125C, U125D, U125E, U125F, U125G, U125H</t>
  </si>
  <si>
    <t>U133</t>
  </si>
  <si>
    <t>Y1</t>
  </si>
  <si>
    <t>Footprint</t>
  </si>
  <si>
    <t>CC5650-2220</t>
  </si>
  <si>
    <t>CC2013-0805</t>
  </si>
  <si>
    <t>CC1005-0402</t>
  </si>
  <si>
    <t>CC3225-1210</t>
  </si>
  <si>
    <t>ECQPZ120060-5.0, ECQPZ085045-5.0</t>
  </si>
  <si>
    <t>CC1608-0603</t>
  </si>
  <si>
    <t>CC3216-1206</t>
  </si>
  <si>
    <t>FP-CL03-IPC_B</t>
  </si>
  <si>
    <t>CC0603-0201</t>
  </si>
  <si>
    <t>DO-SOD123</t>
  </si>
  <si>
    <t>DO-SMB</t>
  </si>
  <si>
    <t>DO-PowerDI123</t>
  </si>
  <si>
    <t>DO-SMA</t>
  </si>
  <si>
    <t>LED-0805</t>
  </si>
  <si>
    <t>FP-BNX_L12MM2_W11MM2_T8MM-MFG</t>
  </si>
  <si>
    <t>FP-S2B-ZR_LF_SN-MFG</t>
  </si>
  <si>
    <t>455580003</t>
  </si>
  <si>
    <t>FP-XFL4020-MFG</t>
  </si>
  <si>
    <t>FP-XAL40-MFG</t>
  </si>
  <si>
    <t>MSD7342</t>
  </si>
  <si>
    <t>CL2520-1008</t>
  </si>
  <si>
    <t>FP-DA-T263-201E-TR-MFG</t>
  </si>
  <si>
    <t>P50E-080-SR1</t>
  </si>
  <si>
    <t>2MM_HDR2X7_RA</t>
  </si>
  <si>
    <t>SO-G3/C2.25</t>
  </si>
  <si>
    <t>VISH-POWERPAKSO-8_A_V</t>
  </si>
  <si>
    <t>ONSC-SOT-23-3-318-08_V</t>
  </si>
  <si>
    <t>CR1608-0603</t>
  </si>
  <si>
    <t>CR1005-0402</t>
  </si>
  <si>
    <t>CR0603-0201</t>
  </si>
  <si>
    <t>CR0816-0306-4P</t>
  </si>
  <si>
    <t>SW_SMD_6MM</t>
  </si>
  <si>
    <t>TP2</t>
  </si>
  <si>
    <t>TP1-YLW</t>
  </si>
  <si>
    <t>TP1-RED</t>
  </si>
  <si>
    <t>TP1-BLK</t>
  </si>
  <si>
    <t>TP1-WHT</t>
  </si>
  <si>
    <t>FP-LS8-8-05-08-1852-MFG</t>
  </si>
  <si>
    <t>UMAX8</t>
  </si>
  <si>
    <t>CP-56-9_ADI</t>
  </si>
  <si>
    <t>SO-G5/E2.4</t>
  </si>
  <si>
    <t>FP-002-15547-MFG</t>
  </si>
  <si>
    <t>QFN50P300X300X100-17N</t>
  </si>
  <si>
    <t>MSOP8</t>
  </si>
  <si>
    <t>BomarSiTime</t>
  </si>
  <si>
    <t>FBG484</t>
  </si>
  <si>
    <t>TSSOP14</t>
  </si>
  <si>
    <t>SO-8_N</t>
  </si>
  <si>
    <t>SO-G8</t>
  </si>
  <si>
    <t>TSSO3x5-G10</t>
  </si>
  <si>
    <t>TSSOP16</t>
  </si>
  <si>
    <t>ADI-RU-28_M</t>
  </si>
  <si>
    <t>DGK0008A_N</t>
  </si>
  <si>
    <t>CP-48-13_L</t>
  </si>
  <si>
    <t>FP-MSE-12-05-08-1666-IPC_B</t>
  </si>
  <si>
    <t>DFN-24_DKD</t>
  </si>
  <si>
    <t>DBZ0003A_L</t>
  </si>
  <si>
    <t>SO-G6/E2.4</t>
  </si>
  <si>
    <t>SLAB-TSSOP-16_L</t>
  </si>
  <si>
    <t>SON-8</t>
  </si>
  <si>
    <t>FP-CDFN2520-4LD-PL-1-MFG</t>
  </si>
  <si>
    <t>Assembly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</si>
</sst>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[$-409]h:mm:ss\ AM/PM;@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3"/>
      <name val="Arial"/>
      <family val="2"/>
    </font>
    <font>
      <sz val="10"/>
      <color indexed="13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b/>
      <sz val="24"/>
      <color indexed="10"/>
      <name val="Arial"/>
      <family val="2"/>
    </font>
    <font>
      <b/>
      <sz val="12"/>
      <color indexed="10"/>
      <name val="Arial"/>
      <family val="2"/>
    </font>
    <font>
      <b/>
      <sz val="16"/>
      <color indexed="48"/>
      <name val="Arial"/>
      <family val="2"/>
    </font>
    <font>
      <b/>
      <sz val="18"/>
      <color indexed="48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6"/>
      <color indexed="4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4" fillId="2" borderId="3" xfId="0" applyFont="1" applyFill="1" applyBorder="1"/>
    <xf numFmtId="0" fontId="4" fillId="2" borderId="0" xfId="0" applyFont="1" applyFill="1"/>
    <xf numFmtId="0" fontId="6" fillId="2" borderId="2" xfId="0" applyFont="1" applyFill="1" applyBorder="1"/>
    <xf numFmtId="0" fontId="0" fillId="0" borderId="4" xfId="0" applyBorder="1" applyAlignment="1">
      <alignment vertical="top"/>
    </xf>
    <xf numFmtId="0" fontId="9" fillId="2" borderId="0" xfId="0" applyFont="1" applyFill="1" applyAlignment="1">
      <alignment horizontal="left"/>
    </xf>
    <xf numFmtId="0" fontId="11" fillId="2" borderId="5" xfId="0" applyFont="1" applyFill="1" applyBorder="1" applyAlignment="1">
      <alignment vertical="center"/>
    </xf>
    <xf numFmtId="0" fontId="0" fillId="0" borderId="6" xfId="0" applyBorder="1" applyAlignment="1">
      <alignment vertical="top"/>
    </xf>
    <xf numFmtId="0" fontId="12" fillId="0" borderId="4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4" fillId="2" borderId="5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0" fillId="0" borderId="3" xfId="0" applyBorder="1" applyAlignment="1">
      <alignment vertical="top"/>
    </xf>
    <xf numFmtId="0" fontId="10" fillId="2" borderId="8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0" fillId="0" borderId="11" xfId="0" applyBorder="1" applyAlignment="1">
      <alignment vertical="top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164" fontId="6" fillId="2" borderId="0" xfId="0" applyNumberFormat="1" applyFont="1" applyFill="1" applyAlignment="1">
      <alignment horizontal="left"/>
    </xf>
    <xf numFmtId="0" fontId="0" fillId="4" borderId="4" xfId="0" applyFill="1" applyBorder="1" applyAlignment="1">
      <alignment vertical="top"/>
    </xf>
    <xf numFmtId="0" fontId="0" fillId="4" borderId="12" xfId="0" applyFill="1" applyBorder="1" applyAlignment="1">
      <alignment vertical="top"/>
    </xf>
    <xf numFmtId="1" fontId="0" fillId="4" borderId="12" xfId="0" applyNumberFormat="1" applyFill="1" applyBorder="1" applyAlignment="1">
      <alignment horizontal="center" vertical="top"/>
    </xf>
    <xf numFmtId="0" fontId="0" fillId="4" borderId="12" xfId="0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right" vertical="center"/>
    </xf>
    <xf numFmtId="1" fontId="15" fillId="3" borderId="18" xfId="0" applyNumberFormat="1" applyFont="1" applyFill="1" applyBorder="1" applyAlignment="1">
      <alignment horizontal="center" vertical="top"/>
    </xf>
    <xf numFmtId="0" fontId="15" fillId="3" borderId="19" xfId="0" applyFont="1" applyFill="1" applyBorder="1" applyAlignment="1">
      <alignment vertical="top"/>
    </xf>
    <xf numFmtId="0" fontId="15" fillId="3" borderId="20" xfId="0" applyFont="1" applyFill="1" applyBorder="1" applyAlignment="1">
      <alignment vertical="top"/>
    </xf>
    <xf numFmtId="0" fontId="15" fillId="0" borderId="0" xfId="0" applyFont="1"/>
    <xf numFmtId="49" fontId="15" fillId="0" borderId="0" xfId="0" applyNumberFormat="1" applyFont="1" applyAlignment="1">
      <alignment wrapText="1"/>
    </xf>
    <xf numFmtId="9" fontId="15" fillId="0" borderId="0" xfId="0" applyNumberFormat="1" applyFont="1"/>
    <xf numFmtId="1" fontId="15" fillId="0" borderId="0" xfId="0" applyNumberFormat="1" applyFont="1"/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165" fontId="6" fillId="2" borderId="0" xfId="0" applyNumberFormat="1" applyFont="1" applyFill="1" applyAlignment="1">
      <alignment horizontal="left"/>
    </xf>
    <xf numFmtId="0" fontId="0" fillId="0" borderId="0" xfId="0"/>
    <xf numFmtId="0" fontId="12" fillId="6" borderId="9" xfId="0" applyFont="1" applyFill="1" applyBorder="1" applyAlignment="1">
      <alignment horizontal="center" vertical="top" wrapText="1"/>
    </xf>
    <xf numFmtId="0" fontId="0" fillId="6" borderId="14" xfId="0" applyFill="1" applyBorder="1" applyAlignment="1">
      <alignment vertical="top"/>
    </xf>
    <xf numFmtId="0" fontId="0" fillId="6" borderId="10" xfId="0" applyFill="1" applyBorder="1" applyAlignment="1">
      <alignment vertical="top"/>
    </xf>
    <xf numFmtId="0" fontId="10" fillId="2" borderId="5" xfId="0" quotePrefix="1" applyFont="1" applyFill="1" applyBorder="1" applyAlignment="1">
      <alignment vertical="center"/>
    </xf>
    <xf numFmtId="0" fontId="14" fillId="0" borderId="5" xfId="0" quotePrefix="1" applyFont="1" applyBorder="1" applyAlignment="1">
      <alignment vertical="center"/>
    </xf>
    <xf numFmtId="0" fontId="9" fillId="2" borderId="1" xfId="0" quotePrefix="1" applyFont="1" applyFill="1" applyBorder="1" applyAlignment="1">
      <alignment horizontal="left"/>
    </xf>
    <xf numFmtId="1" fontId="1" fillId="5" borderId="7" xfId="0" quotePrefix="1" applyNumberFormat="1" applyFont="1" applyFill="1" applyBorder="1" applyAlignment="1">
      <alignment horizontal="right" vertical="center"/>
    </xf>
    <xf numFmtId="0" fontId="9" fillId="2" borderId="2" xfId="0" quotePrefix="1" applyFont="1" applyFill="1" applyBorder="1" applyAlignment="1">
      <alignment horizontal="left"/>
    </xf>
    <xf numFmtId="0" fontId="6" fillId="2" borderId="2" xfId="0" quotePrefix="1" applyFont="1" applyFill="1" applyBorder="1" applyAlignment="1">
      <alignment horizontal="left"/>
    </xf>
  </cellXfs>
  <cellStyles count="1">
    <cellStyle name="Normal" xfId="0" builtinId="0"/>
  </cellStyles>
  <dxfs count="18">
    <dxf>
      <fill>
        <patternFill>
          <bgColor theme="0"/>
        </patternFill>
      </fill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13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9:M172" totalsRowShown="0" headerRowDxfId="17" dataDxfId="15" headerRowBorderDxfId="16" tableBorderDxfId="14">
  <autoFilter ref="B9:M172" xr:uid="{00000000-0009-0000-0100-000002000000}"/>
  <tableColumns count="12">
    <tableColumn id="1" xr3:uid="{00000000-0010-0000-0000-000001000000}" name="Quantity" dataDxfId="13"/>
    <tableColumn id="2" xr3:uid="{00000000-0010-0000-0000-000002000000}" name="Distributor" dataDxfId="12"/>
    <tableColumn id="3" xr3:uid="{00000000-0010-0000-0000-000003000000}" name="Part Number" dataDxfId="11"/>
    <tableColumn id="4" xr3:uid="{00000000-0010-0000-0000-000004000000}" name="Name" dataDxfId="10"/>
    <tableColumn id="5" xr3:uid="{00000000-0010-0000-0000-000005000000}" name="Description" dataDxfId="9"/>
    <tableColumn id="6" xr3:uid="{00000000-0010-0000-0000-000006000000}" name="Designator" dataDxfId="8"/>
    <tableColumn id="7" xr3:uid="{00000000-0010-0000-0000-000007000000}" name="Footprint" dataDxfId="7"/>
    <tableColumn id="8" xr3:uid="{00000000-0010-0000-0000-000008000000}" name="Assembly Type" dataDxfId="6"/>
    <tableColumn id="9" xr3:uid="{00000000-0010-0000-0000-000009000000}" name="Extra" dataDxfId="5"/>
    <tableColumn id="10" xr3:uid="{00000000-0010-0000-0000-00000A000000}" name="Excess" dataDxfId="4"/>
    <tableColumn id="11" xr3:uid="{00000000-0010-0000-0000-00000B000000}" name="Add" dataDxfId="3"/>
    <tableColumn id="12" xr3:uid="{00000000-0010-0000-0000-00000C000000}" name="Quantity to Order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82"/>
  <sheetViews>
    <sheetView showGridLines="0" tabSelected="1" topLeftCell="A78" zoomScaleNormal="100" workbookViewId="0">
      <selection activeCell="I4" sqref="I4"/>
    </sheetView>
  </sheetViews>
  <sheetFormatPr defaultRowHeight="12.75" x14ac:dyDescent="0.2"/>
  <cols>
    <col min="1" max="1" width="0.85546875" style="1" customWidth="1"/>
    <col min="2" max="2" width="7.28515625" style="3" customWidth="1"/>
    <col min="3" max="3" width="18.5703125" style="3" customWidth="1"/>
    <col min="4" max="4" width="24.85546875" style="1" customWidth="1"/>
    <col min="5" max="5" width="18" style="1" customWidth="1"/>
    <col min="6" max="6" width="30.7109375" style="1" customWidth="1"/>
    <col min="7" max="7" width="40.7109375" style="1" customWidth="1"/>
    <col min="8" max="8" width="17.28515625" style="1" customWidth="1"/>
    <col min="9" max="9" width="5.42578125" style="1" customWidth="1"/>
    <col min="10" max="10" width="7" style="1" customWidth="1"/>
    <col min="11" max="11" width="8.7109375" style="1" customWidth="1"/>
    <col min="12" max="12" width="6.7109375" style="1" customWidth="1"/>
    <col min="13" max="13" width="12.5703125" style="1" customWidth="1"/>
    <col min="14" max="16384" width="9.140625" style="1"/>
  </cols>
  <sheetData>
    <row r="1" spans="1:13" ht="4.5" customHeight="1" thickBot="1" x14ac:dyDescent="0.25">
      <c r="A1" s="14"/>
      <c r="B1" s="14"/>
      <c r="C1" s="14"/>
      <c r="D1" s="14"/>
      <c r="E1" s="14"/>
      <c r="F1" s="14"/>
      <c r="G1" s="14"/>
      <c r="H1" s="14"/>
    </row>
    <row r="2" spans="1:13" ht="37.5" customHeight="1" x14ac:dyDescent="0.2">
      <c r="A2" s="13"/>
      <c r="B2" s="25" t="s">
        <v>14</v>
      </c>
      <c r="C2" s="26"/>
      <c r="D2" s="18"/>
      <c r="E2" s="22" t="s">
        <v>13</v>
      </c>
      <c r="F2" s="18"/>
      <c r="G2" s="56" t="s">
        <v>20</v>
      </c>
      <c r="H2" s="22" t="s">
        <v>12</v>
      </c>
      <c r="I2" s="57" t="s">
        <v>21</v>
      </c>
      <c r="J2" s="23"/>
      <c r="K2" s="23"/>
      <c r="L2" s="23"/>
      <c r="M2" s="19"/>
    </row>
    <row r="3" spans="1:13" ht="23.25" customHeight="1" x14ac:dyDescent="0.25">
      <c r="A3" s="13"/>
      <c r="B3" s="12"/>
      <c r="C3" s="5"/>
      <c r="D3" s="17"/>
      <c r="E3" s="4"/>
      <c r="F3" s="4"/>
      <c r="G3" s="4"/>
      <c r="H3" s="4"/>
      <c r="M3" s="24"/>
    </row>
    <row r="4" spans="1:13" ht="17.25" customHeight="1" x14ac:dyDescent="0.25">
      <c r="A4" s="13"/>
      <c r="B4" s="12" t="s">
        <v>0</v>
      </c>
      <c r="C4" s="5"/>
      <c r="D4" s="58" t="s">
        <v>22</v>
      </c>
      <c r="E4" s="8"/>
      <c r="F4" s="6"/>
      <c r="G4" s="49" t="s">
        <v>15</v>
      </c>
      <c r="H4" s="50"/>
      <c r="I4" s="59" t="s">
        <v>23</v>
      </c>
      <c r="J4" s="37"/>
      <c r="K4" s="37"/>
      <c r="L4" s="37"/>
      <c r="M4" s="24"/>
    </row>
    <row r="5" spans="1:13" ht="17.25" customHeight="1" x14ac:dyDescent="0.25">
      <c r="A5" s="13"/>
      <c r="B5" s="12" t="s">
        <v>11</v>
      </c>
      <c r="C5" s="5"/>
      <c r="D5" s="60" t="s">
        <v>21</v>
      </c>
      <c r="E5" s="15"/>
      <c r="F5" s="6"/>
      <c r="G5" s="6"/>
      <c r="H5" s="6"/>
      <c r="M5" s="24"/>
    </row>
    <row r="6" spans="1:13" x14ac:dyDescent="0.2">
      <c r="A6" s="13"/>
      <c r="B6" s="9"/>
      <c r="C6" s="7"/>
      <c r="D6" s="10"/>
      <c r="E6" s="8"/>
      <c r="F6" s="6"/>
      <c r="G6" s="6"/>
      <c r="H6" s="6"/>
      <c r="M6" s="24"/>
    </row>
    <row r="7" spans="1:13" ht="15.75" customHeight="1" x14ac:dyDescent="0.2">
      <c r="A7" s="13"/>
      <c r="B7" s="11" t="s">
        <v>2</v>
      </c>
      <c r="D7" s="61" t="s">
        <v>24</v>
      </c>
      <c r="E7" s="61" t="s">
        <v>25</v>
      </c>
      <c r="F7" s="11"/>
      <c r="G7" s="11"/>
      <c r="H7" s="11"/>
      <c r="M7" s="24"/>
    </row>
    <row r="8" spans="1:13" ht="15.75" customHeight="1" x14ac:dyDescent="0.2">
      <c r="A8" s="13"/>
      <c r="B8" s="6" t="s">
        <v>1</v>
      </c>
      <c r="D8" s="32">
        <f ca="1">TODAY()</f>
        <v>46290</v>
      </c>
      <c r="E8" s="51">
        <f ca="1">NOW()</f>
        <v>46290.432845717594</v>
      </c>
      <c r="F8" s="52"/>
      <c r="G8" s="11"/>
      <c r="H8" s="11"/>
      <c r="M8" s="24"/>
    </row>
    <row r="9" spans="1:13" s="2" customFormat="1" ht="24.75" customHeight="1" x14ac:dyDescent="0.2">
      <c r="A9" s="13"/>
      <c r="B9" s="38" t="s">
        <v>26</v>
      </c>
      <c r="C9" s="39" t="s">
        <v>27</v>
      </c>
      <c r="D9" s="39" t="s">
        <v>35</v>
      </c>
      <c r="E9" s="39" t="s">
        <v>186</v>
      </c>
      <c r="F9" s="39" t="s">
        <v>313</v>
      </c>
      <c r="G9" s="40" t="s">
        <v>465</v>
      </c>
      <c r="H9" s="39" t="s">
        <v>628</v>
      </c>
      <c r="I9" s="39" t="s">
        <v>690</v>
      </c>
      <c r="J9" s="40" t="s">
        <v>17</v>
      </c>
      <c r="K9" s="40" t="s">
        <v>18</v>
      </c>
      <c r="L9" s="40" t="s">
        <v>19</v>
      </c>
      <c r="M9" s="40" t="s">
        <v>10</v>
      </c>
    </row>
    <row r="10" spans="1:13" s="2" customFormat="1" x14ac:dyDescent="0.2">
      <c r="A10" s="13"/>
      <c r="B10" s="45">
        <v>1</v>
      </c>
      <c r="C10" s="46" t="s">
        <v>28</v>
      </c>
      <c r="D10" s="46" t="s">
        <v>36</v>
      </c>
      <c r="E10" s="46" t="s">
        <v>187</v>
      </c>
      <c r="F10" s="46" t="s">
        <v>314</v>
      </c>
      <c r="G10" s="46" t="s">
        <v>466</v>
      </c>
      <c r="H10" s="46" t="s">
        <v>629</v>
      </c>
      <c r="I10" s="46"/>
      <c r="J10" s="48">
        <f>+IF(OR(I10="BGA",I10="FP",I10="TH"),1,IF($I$4*B10&lt;100,5,0))</f>
        <v>5</v>
      </c>
      <c r="K10" s="47">
        <f>+IF(AND(I10="",$I$4*B10&gt;100),0.05,0)</f>
        <v>0</v>
      </c>
      <c r="L10" s="48">
        <f>+ROUNDUP($I$4*B10*K10+J10,0)</f>
        <v>5</v>
      </c>
      <c r="M10" s="41">
        <f>+IF(OR(LEFT(G10&amp;"",1)="C",LEFT(G10&amp;"",1)="R"),ROUNDUP($I$4*B10+L10,-1),$I$4*B10+L10)</f>
        <v>10</v>
      </c>
    </row>
    <row r="11" spans="1:13" s="2" customFormat="1" x14ac:dyDescent="0.2">
      <c r="A11" s="13"/>
      <c r="B11" s="45">
        <v>7</v>
      </c>
      <c r="C11" s="46" t="s">
        <v>28</v>
      </c>
      <c r="D11" s="46" t="s">
        <v>37</v>
      </c>
      <c r="E11" s="46" t="s">
        <v>188</v>
      </c>
      <c r="F11" s="46" t="s">
        <v>315</v>
      </c>
      <c r="G11" s="46" t="s">
        <v>467</v>
      </c>
      <c r="H11" s="46" t="s">
        <v>630</v>
      </c>
      <c r="I11" s="46"/>
      <c r="J11" s="48">
        <f t="shared" ref="J11:J171" si="0">+IF(OR(I11="BGA",I11="FP",I11="TH"),1,IF($I$4*B11&lt;100,5,0))</f>
        <v>5</v>
      </c>
      <c r="K11" s="47">
        <f t="shared" ref="K11:K171" si="1">+IF(AND(I11="",$I$4*B11&gt;100),0.05,0)</f>
        <v>0</v>
      </c>
      <c r="L11" s="48">
        <f t="shared" ref="L11:L171" si="2">+ROUNDUP($I$4*B11*K11+J11,0)</f>
        <v>5</v>
      </c>
      <c r="M11" s="41">
        <f t="shared" ref="M11:M171" si="3">+IF(OR(LEFT(G11&amp;"",1)="C",LEFT(G11&amp;"",1)="R"),ROUNDUP($I$4*B11+L11,-1),$I$4*B11+L11)</f>
        <v>20</v>
      </c>
    </row>
    <row r="12" spans="1:13" s="2" customFormat="1" ht="45" x14ac:dyDescent="0.2">
      <c r="A12" s="13"/>
      <c r="B12" s="45">
        <v>32</v>
      </c>
      <c r="C12" s="46" t="s">
        <v>28</v>
      </c>
      <c r="D12" s="46" t="s">
        <v>38</v>
      </c>
      <c r="E12" s="46" t="s">
        <v>189</v>
      </c>
      <c r="F12" s="46" t="s">
        <v>316</v>
      </c>
      <c r="G12" s="46" t="s">
        <v>468</v>
      </c>
      <c r="H12" s="46" t="s">
        <v>631</v>
      </c>
      <c r="I12" s="46"/>
      <c r="J12" s="48">
        <f>+IF(OR(I12="BGA",I12="FP",I12="TH"),1,IF($I$4*B12&lt;100,5,0))</f>
        <v>5</v>
      </c>
      <c r="K12" s="47">
        <f>+IF(AND(I12="",$I$4*B12&gt;100),0.05,0)</f>
        <v>0</v>
      </c>
      <c r="L12" s="48">
        <f>+ROUNDUP($I$4*B12*K12+J12,0)</f>
        <v>5</v>
      </c>
      <c r="M12" s="41">
        <f>+IF(OR(LEFT(G12&amp;"",1)="C",LEFT(G12&amp;"",1)="R"),ROUNDUP($I$4*B12+L12,-1),$I$4*B12+L12)</f>
        <v>40</v>
      </c>
    </row>
    <row r="13" spans="1:13" s="2" customFormat="1" x14ac:dyDescent="0.2">
      <c r="A13" s="13"/>
      <c r="B13" s="45">
        <v>6</v>
      </c>
      <c r="C13" s="46" t="s">
        <v>28</v>
      </c>
      <c r="D13" s="46" t="s">
        <v>39</v>
      </c>
      <c r="E13" s="46" t="s">
        <v>190</v>
      </c>
      <c r="F13" s="46" t="s">
        <v>317</v>
      </c>
      <c r="G13" s="46" t="s">
        <v>469</v>
      </c>
      <c r="H13" s="46" t="s">
        <v>631</v>
      </c>
      <c r="I13" s="46"/>
      <c r="J13" s="48">
        <f t="shared" ref="J13" si="4">+IF(OR(I13="BGA",I13="FP",I13="TH"),1,IF($I$4*B13&lt;100,5,0))</f>
        <v>5</v>
      </c>
      <c r="K13" s="47">
        <f t="shared" ref="K13" si="5">+IF(AND(I13="",$I$4*B13&gt;100),0.05,0)</f>
        <v>0</v>
      </c>
      <c r="L13" s="48">
        <f t="shared" ref="L13" si="6">+ROUNDUP($I$4*B13*K13+J13,0)</f>
        <v>5</v>
      </c>
      <c r="M13" s="41">
        <f t="shared" ref="M13" si="7">+IF(OR(LEFT(G13&amp;"",1)="C",LEFT(G13&amp;"",1)="R"),ROUNDUP($I$4*B13+L13,-1),$I$4*B13+L13)</f>
        <v>20</v>
      </c>
    </row>
    <row r="14" spans="1:13" s="2" customFormat="1" x14ac:dyDescent="0.2">
      <c r="A14" s="13"/>
      <c r="B14" s="45">
        <v>2</v>
      </c>
      <c r="C14" s="46" t="s">
        <v>29</v>
      </c>
      <c r="D14" s="46" t="s">
        <v>29</v>
      </c>
      <c r="E14" s="46" t="s">
        <v>29</v>
      </c>
      <c r="F14" s="46" t="s">
        <v>318</v>
      </c>
      <c r="G14" s="46" t="s">
        <v>470</v>
      </c>
      <c r="H14" s="46" t="s">
        <v>631</v>
      </c>
      <c r="I14" s="46"/>
      <c r="J14" s="48">
        <f>+IF(OR(I14="BGA",I14="FP",I14="TH"),1,IF($I$4*B14&lt;100,5,0))</f>
        <v>5</v>
      </c>
      <c r="K14" s="47">
        <f>+IF(AND(I14="",$I$4*B14&gt;100),0.05,0)</f>
        <v>0</v>
      </c>
      <c r="L14" s="48">
        <f>+ROUNDUP($I$4*B14*K14+J14,0)</f>
        <v>5</v>
      </c>
      <c r="M14" s="41">
        <f>+IF(OR(LEFT(G14&amp;"",1)="C",LEFT(G14&amp;"",1)="R"),ROUNDUP($I$4*B14+L14,-1),$I$4*B14+L14)</f>
        <v>10</v>
      </c>
    </row>
    <row r="15" spans="1:13" s="2" customFormat="1" ht="33.75" x14ac:dyDescent="0.2">
      <c r="A15" s="13"/>
      <c r="B15" s="45">
        <v>22</v>
      </c>
      <c r="C15" s="46" t="s">
        <v>28</v>
      </c>
      <c r="D15" s="46" t="s">
        <v>40</v>
      </c>
      <c r="E15" s="46" t="s">
        <v>191</v>
      </c>
      <c r="F15" s="46" t="s">
        <v>319</v>
      </c>
      <c r="G15" s="46" t="s">
        <v>471</v>
      </c>
      <c r="H15" s="46" t="s">
        <v>632</v>
      </c>
      <c r="I15" s="46"/>
      <c r="J15" s="48">
        <f t="shared" ref="J15:J17" si="8">+IF(OR(I15="BGA",I15="FP",I15="TH"),1,IF($I$4*B15&lt;100,5,0))</f>
        <v>5</v>
      </c>
      <c r="K15" s="47">
        <f t="shared" ref="K15:K17" si="9">+IF(AND(I15="",$I$4*B15&gt;100),0.05,0)</f>
        <v>0</v>
      </c>
      <c r="L15" s="48">
        <f t="shared" ref="L15:L17" si="10">+ROUNDUP($I$4*B15*K15+J15,0)</f>
        <v>5</v>
      </c>
      <c r="M15" s="41">
        <f t="shared" ref="M15:M17" si="11">+IF(OR(LEFT(G15&amp;"",1)="C",LEFT(G15&amp;"",1)="R"),ROUNDUP($I$4*B15+L15,-1),$I$4*B15+L15)</f>
        <v>30</v>
      </c>
    </row>
    <row r="16" spans="1:13" s="2" customFormat="1" ht="67.5" x14ac:dyDescent="0.2">
      <c r="A16" s="13"/>
      <c r="B16" s="45">
        <v>47</v>
      </c>
      <c r="C16" s="46" t="s">
        <v>28</v>
      </c>
      <c r="D16" s="46" t="s">
        <v>41</v>
      </c>
      <c r="E16" s="46" t="s">
        <v>188</v>
      </c>
      <c r="F16" s="46" t="s">
        <v>320</v>
      </c>
      <c r="G16" s="46" t="s">
        <v>472</v>
      </c>
      <c r="H16" s="46" t="s">
        <v>631</v>
      </c>
      <c r="I16" s="46"/>
      <c r="J16" s="48">
        <f>+IF(OR(I16="BGA",I16="FP",I16="TH"),1,IF($I$4*B16&lt;100,5,0))</f>
        <v>5</v>
      </c>
      <c r="K16" s="47">
        <f>+IF(AND(I16="",$I$4*B16&gt;100),0.05,0)</f>
        <v>0</v>
      </c>
      <c r="L16" s="48">
        <f>+ROUNDUP($I$4*B16*K16+J16,0)</f>
        <v>5</v>
      </c>
      <c r="M16" s="41">
        <f>+IF(OR(LEFT(G16&amp;"",1)="C",LEFT(G16&amp;"",1)="R"),ROUNDUP($I$4*B16+L16,-1),$I$4*B16+L16)</f>
        <v>60</v>
      </c>
    </row>
    <row r="17" spans="1:13" s="2" customFormat="1" ht="22.5" x14ac:dyDescent="0.2">
      <c r="A17" s="13"/>
      <c r="B17" s="45">
        <v>2</v>
      </c>
      <c r="C17" s="46" t="s">
        <v>28</v>
      </c>
      <c r="D17" s="46" t="s">
        <v>42</v>
      </c>
      <c r="E17" s="46" t="s">
        <v>192</v>
      </c>
      <c r="F17" s="46" t="s">
        <v>321</v>
      </c>
      <c r="G17" s="46" t="s">
        <v>473</v>
      </c>
      <c r="H17" s="46" t="s">
        <v>633</v>
      </c>
      <c r="I17" s="46"/>
      <c r="J17" s="48">
        <f t="shared" ref="J17" si="12">+IF(OR(I17="BGA",I17="FP",I17="TH"),1,IF($I$4*B17&lt;100,5,0))</f>
        <v>5</v>
      </c>
      <c r="K17" s="47">
        <f t="shared" ref="K17" si="13">+IF(AND(I17="",$I$4*B17&gt;100),0.05,0)</f>
        <v>0</v>
      </c>
      <c r="L17" s="48">
        <f t="shared" ref="L17" si="14">+ROUNDUP($I$4*B17*K17+J17,0)</f>
        <v>5</v>
      </c>
      <c r="M17" s="41">
        <f t="shared" ref="M17" si="15">+IF(OR(LEFT(G17&amp;"",1)="C",LEFT(G17&amp;"",1)="R"),ROUNDUP($I$4*B17+L17,-1),$I$4*B17+L17)</f>
        <v>10</v>
      </c>
    </row>
    <row r="18" spans="1:13" s="2" customFormat="1" x14ac:dyDescent="0.2">
      <c r="A18" s="13"/>
      <c r="B18" s="45">
        <v>8</v>
      </c>
      <c r="C18" s="46" t="s">
        <v>28</v>
      </c>
      <c r="D18" s="46" t="s">
        <v>43</v>
      </c>
      <c r="E18" s="46" t="s">
        <v>193</v>
      </c>
      <c r="F18" s="46" t="s">
        <v>322</v>
      </c>
      <c r="G18" s="46" t="s">
        <v>474</v>
      </c>
      <c r="H18" s="46" t="s">
        <v>631</v>
      </c>
      <c r="I18" s="46"/>
      <c r="J18" s="48">
        <f>+IF(OR(I18="BGA",I18="FP",I18="TH"),1,IF($I$4*B18&lt;100,5,0))</f>
        <v>5</v>
      </c>
      <c r="K18" s="47">
        <f>+IF(AND(I18="",$I$4*B18&gt;100),0.05,0)</f>
        <v>0</v>
      </c>
      <c r="L18" s="48">
        <f>+ROUNDUP($I$4*B18*K18+J18,0)</f>
        <v>5</v>
      </c>
      <c r="M18" s="41">
        <f>+IF(OR(LEFT(G18&amp;"",1)="C",LEFT(G18&amp;"",1)="R"),ROUNDUP($I$4*B18+L18,-1),$I$4*B18+L18)</f>
        <v>20</v>
      </c>
    </row>
    <row r="19" spans="1:13" s="2" customFormat="1" ht="22.5" x14ac:dyDescent="0.2">
      <c r="A19" s="13"/>
      <c r="B19" s="45">
        <v>12</v>
      </c>
      <c r="C19" s="46" t="s">
        <v>28</v>
      </c>
      <c r="D19" s="46" t="s">
        <v>44</v>
      </c>
      <c r="E19" s="46" t="s">
        <v>194</v>
      </c>
      <c r="F19" s="46" t="s">
        <v>323</v>
      </c>
      <c r="G19" s="46" t="s">
        <v>475</v>
      </c>
      <c r="H19" s="46" t="s">
        <v>634</v>
      </c>
      <c r="I19" s="46"/>
      <c r="J19" s="48">
        <f t="shared" ref="J19:J25" si="16">+IF(OR(I19="BGA",I19="FP",I19="TH"),1,IF($I$4*B19&lt;100,5,0))</f>
        <v>5</v>
      </c>
      <c r="K19" s="47">
        <f t="shared" ref="K19:K25" si="17">+IF(AND(I19="",$I$4*B19&gt;100),0.05,0)</f>
        <v>0</v>
      </c>
      <c r="L19" s="48">
        <f t="shared" ref="L19:L25" si="18">+ROUNDUP($I$4*B19*K19+J19,0)</f>
        <v>5</v>
      </c>
      <c r="M19" s="41">
        <f t="shared" ref="M19:M25" si="19">+IF(OR(LEFT(G19&amp;"",1)="C",LEFT(G19&amp;"",1)="R"),ROUNDUP($I$4*B19+L19,-1),$I$4*B19+L19)</f>
        <v>20</v>
      </c>
    </row>
    <row r="20" spans="1:13" s="2" customFormat="1" ht="33.75" x14ac:dyDescent="0.2">
      <c r="A20" s="13"/>
      <c r="B20" s="45">
        <v>19</v>
      </c>
      <c r="C20" s="46" t="s">
        <v>28</v>
      </c>
      <c r="D20" s="46" t="s">
        <v>45</v>
      </c>
      <c r="E20" s="46" t="s">
        <v>191</v>
      </c>
      <c r="F20" s="46" t="s">
        <v>324</v>
      </c>
      <c r="G20" s="46" t="s">
        <v>476</v>
      </c>
      <c r="H20" s="46" t="s">
        <v>630</v>
      </c>
      <c r="I20" s="46"/>
      <c r="J20" s="48">
        <f>+IF(OR(I20="BGA",I20="FP",I20="TH"),1,IF($I$4*B20&lt;100,5,0))</f>
        <v>5</v>
      </c>
      <c r="K20" s="47">
        <f>+IF(AND(I20="",$I$4*B20&gt;100),0.05,0)</f>
        <v>0</v>
      </c>
      <c r="L20" s="48">
        <f>+ROUNDUP($I$4*B20*K20+J20,0)</f>
        <v>5</v>
      </c>
      <c r="M20" s="41">
        <f>+IF(OR(LEFT(G20&amp;"",1)="C",LEFT(G20&amp;"",1)="R"),ROUNDUP($I$4*B20+L20,-1),$I$4*B20+L20)</f>
        <v>30</v>
      </c>
    </row>
    <row r="21" spans="1:13" s="2" customFormat="1" ht="22.5" x14ac:dyDescent="0.2">
      <c r="A21" s="13"/>
      <c r="B21" s="45">
        <v>14</v>
      </c>
      <c r="C21" s="46" t="s">
        <v>28</v>
      </c>
      <c r="D21" s="46" t="s">
        <v>46</v>
      </c>
      <c r="E21" s="46" t="s">
        <v>194</v>
      </c>
      <c r="F21" s="46" t="s">
        <v>325</v>
      </c>
      <c r="G21" s="46" t="s">
        <v>477</v>
      </c>
      <c r="H21" s="46" t="s">
        <v>631</v>
      </c>
      <c r="I21" s="46"/>
      <c r="J21" s="48">
        <f t="shared" ref="J21" si="20">+IF(OR(I21="BGA",I21="FP",I21="TH"),1,IF($I$4*B21&lt;100,5,0))</f>
        <v>5</v>
      </c>
      <c r="K21" s="47">
        <f t="shared" ref="K21" si="21">+IF(AND(I21="",$I$4*B21&gt;100),0.05,0)</f>
        <v>0</v>
      </c>
      <c r="L21" s="48">
        <f t="shared" ref="L21" si="22">+ROUNDUP($I$4*B21*K21+J21,0)</f>
        <v>5</v>
      </c>
      <c r="M21" s="41">
        <f t="shared" ref="M21" si="23">+IF(OR(LEFT(G21&amp;"",1)="C",LEFT(G21&amp;"",1)="R"),ROUNDUP($I$4*B21+L21,-1),$I$4*B21+L21)</f>
        <v>20</v>
      </c>
    </row>
    <row r="22" spans="1:13" s="2" customFormat="1" x14ac:dyDescent="0.2">
      <c r="A22" s="13"/>
      <c r="B22" s="45">
        <v>6</v>
      </c>
      <c r="C22" s="46" t="s">
        <v>28</v>
      </c>
      <c r="D22" s="46" t="s">
        <v>47</v>
      </c>
      <c r="E22" s="46" t="s">
        <v>195</v>
      </c>
      <c r="F22" s="46" t="s">
        <v>326</v>
      </c>
      <c r="G22" s="46" t="s">
        <v>478</v>
      </c>
      <c r="H22" s="46" t="s">
        <v>631</v>
      </c>
      <c r="I22" s="46"/>
      <c r="J22" s="48">
        <f>+IF(OR(I22="BGA",I22="FP",I22="TH"),1,IF($I$4*B22&lt;100,5,0))</f>
        <v>5</v>
      </c>
      <c r="K22" s="47">
        <f>+IF(AND(I22="",$I$4*B22&gt;100),0.05,0)</f>
        <v>0</v>
      </c>
      <c r="L22" s="48">
        <f>+ROUNDUP($I$4*B22*K22+J22,0)</f>
        <v>5</v>
      </c>
      <c r="M22" s="41">
        <f>+IF(OR(LEFT(G22&amp;"",1)="C",LEFT(G22&amp;"",1)="R"),ROUNDUP($I$4*B22+L22,-1),$I$4*B22+L22)</f>
        <v>20</v>
      </c>
    </row>
    <row r="23" spans="1:13" s="2" customFormat="1" x14ac:dyDescent="0.2">
      <c r="A23" s="13"/>
      <c r="B23" s="45">
        <v>2</v>
      </c>
      <c r="C23" s="46" t="s">
        <v>28</v>
      </c>
      <c r="D23" s="46" t="s">
        <v>48</v>
      </c>
      <c r="E23" s="46" t="s">
        <v>196</v>
      </c>
      <c r="F23" s="46" t="s">
        <v>327</v>
      </c>
      <c r="G23" s="46" t="s">
        <v>479</v>
      </c>
      <c r="H23" s="46" t="s">
        <v>631</v>
      </c>
      <c r="I23" s="46"/>
      <c r="J23" s="48">
        <f t="shared" ref="J23:J25" si="24">+IF(OR(I23="BGA",I23="FP",I23="TH"),1,IF($I$4*B23&lt;100,5,0))</f>
        <v>5</v>
      </c>
      <c r="K23" s="47">
        <f t="shared" ref="K23:K25" si="25">+IF(AND(I23="",$I$4*B23&gt;100),0.05,0)</f>
        <v>0</v>
      </c>
      <c r="L23" s="48">
        <f t="shared" ref="L23:L25" si="26">+ROUNDUP($I$4*B23*K23+J23,0)</f>
        <v>5</v>
      </c>
      <c r="M23" s="41">
        <f t="shared" ref="M23:M25" si="27">+IF(OR(LEFT(G23&amp;"",1)="C",LEFT(G23&amp;"",1)="R"),ROUNDUP($I$4*B23+L23,-1),$I$4*B23+L23)</f>
        <v>10</v>
      </c>
    </row>
    <row r="24" spans="1:13" s="2" customFormat="1" x14ac:dyDescent="0.2">
      <c r="A24" s="13"/>
      <c r="B24" s="45">
        <v>1</v>
      </c>
      <c r="C24" s="46" t="s">
        <v>28</v>
      </c>
      <c r="D24" s="46" t="s">
        <v>49</v>
      </c>
      <c r="E24" s="46" t="s">
        <v>197</v>
      </c>
      <c r="F24" s="46" t="s">
        <v>328</v>
      </c>
      <c r="G24" s="46" t="s">
        <v>480</v>
      </c>
      <c r="H24" s="46" t="s">
        <v>631</v>
      </c>
      <c r="I24" s="46"/>
      <c r="J24" s="48">
        <f>+IF(OR(I24="BGA",I24="FP",I24="TH"),1,IF($I$4*B24&lt;100,5,0))</f>
        <v>5</v>
      </c>
      <c r="K24" s="47">
        <f>+IF(AND(I24="",$I$4*B24&gt;100),0.05,0)</f>
        <v>0</v>
      </c>
      <c r="L24" s="48">
        <f>+ROUNDUP($I$4*B24*K24+J24,0)</f>
        <v>5</v>
      </c>
      <c r="M24" s="41">
        <f>+IF(OR(LEFT(G24&amp;"",1)="C",LEFT(G24&amp;"",1)="R"),ROUNDUP($I$4*B24+L24,-1),$I$4*B24+L24)</f>
        <v>10</v>
      </c>
    </row>
    <row r="25" spans="1:13" s="2" customFormat="1" x14ac:dyDescent="0.2">
      <c r="A25" s="13"/>
      <c r="B25" s="45">
        <v>1</v>
      </c>
      <c r="C25" s="46" t="s">
        <v>28</v>
      </c>
      <c r="D25" s="46" t="s">
        <v>50</v>
      </c>
      <c r="E25" s="46" t="s">
        <v>198</v>
      </c>
      <c r="F25" s="46" t="s">
        <v>329</v>
      </c>
      <c r="G25" s="46" t="s">
        <v>481</v>
      </c>
      <c r="H25" s="46" t="s">
        <v>631</v>
      </c>
      <c r="I25" s="46"/>
      <c r="J25" s="48">
        <f t="shared" ref="J25" si="28">+IF(OR(I25="BGA",I25="FP",I25="TH"),1,IF($I$4*B25&lt;100,5,0))</f>
        <v>5</v>
      </c>
      <c r="K25" s="47">
        <f t="shared" ref="K25" si="29">+IF(AND(I25="",$I$4*B25&gt;100),0.05,0)</f>
        <v>0</v>
      </c>
      <c r="L25" s="48">
        <f t="shared" ref="L25" si="30">+ROUNDUP($I$4*B25*K25+J25,0)</f>
        <v>5</v>
      </c>
      <c r="M25" s="41">
        <f t="shared" ref="M25" si="31">+IF(OR(LEFT(G25&amp;"",1)="C",LEFT(G25&amp;"",1)="R"),ROUNDUP($I$4*B25+L25,-1),$I$4*B25+L25)</f>
        <v>10</v>
      </c>
    </row>
    <row r="26" spans="1:13" s="2" customFormat="1" ht="22.5" x14ac:dyDescent="0.2">
      <c r="A26" s="13"/>
      <c r="B26" s="45">
        <v>11</v>
      </c>
      <c r="C26" s="46" t="s">
        <v>30</v>
      </c>
      <c r="D26" s="46" t="s">
        <v>51</v>
      </c>
      <c r="E26" s="46" t="s">
        <v>199</v>
      </c>
      <c r="F26" s="46" t="s">
        <v>330</v>
      </c>
      <c r="G26" s="46" t="s">
        <v>482</v>
      </c>
      <c r="H26" s="46" t="s">
        <v>635</v>
      </c>
      <c r="I26" s="46"/>
      <c r="J26" s="48">
        <f>+IF(OR(I26="BGA",I26="FP",I26="TH"),1,IF($I$4*B26&lt;100,5,0))</f>
        <v>5</v>
      </c>
      <c r="K26" s="47">
        <f>+IF(AND(I26="",$I$4*B26&gt;100),0.05,0)</f>
        <v>0</v>
      </c>
      <c r="L26" s="48">
        <f>+ROUNDUP($I$4*B26*K26+J26,0)</f>
        <v>5</v>
      </c>
      <c r="M26" s="41">
        <f>+IF(OR(LEFT(G26&amp;"",1)="C",LEFT(G26&amp;"",1)="R"),ROUNDUP($I$4*B26+L26,-1),$I$4*B26+L26)</f>
        <v>20</v>
      </c>
    </row>
    <row r="27" spans="1:13" s="2" customFormat="1" x14ac:dyDescent="0.2">
      <c r="A27" s="13"/>
      <c r="B27" s="45">
        <v>6</v>
      </c>
      <c r="C27" s="46" t="s">
        <v>28</v>
      </c>
      <c r="D27" s="46" t="s">
        <v>52</v>
      </c>
      <c r="E27" s="46" t="s">
        <v>200</v>
      </c>
      <c r="F27" s="46" t="s">
        <v>331</v>
      </c>
      <c r="G27" s="46" t="s">
        <v>483</v>
      </c>
      <c r="H27" s="46" t="s">
        <v>632</v>
      </c>
      <c r="I27" s="46"/>
      <c r="J27" s="48">
        <f t="shared" ref="J27:J41" si="32">+IF(OR(I27="BGA",I27="FP",I27="TH"),1,IF($I$4*B27&lt;100,5,0))</f>
        <v>5</v>
      </c>
      <c r="K27" s="47">
        <f t="shared" ref="K27:K41" si="33">+IF(AND(I27="",$I$4*B27&gt;100),0.05,0)</f>
        <v>0</v>
      </c>
      <c r="L27" s="48">
        <f t="shared" ref="L27:L41" si="34">+ROUNDUP($I$4*B27*K27+J27,0)</f>
        <v>5</v>
      </c>
      <c r="M27" s="41">
        <f t="shared" ref="M27:M41" si="35">+IF(OR(LEFT(G27&amp;"",1)="C",LEFT(G27&amp;"",1)="R"),ROUNDUP($I$4*B27+L27,-1),$I$4*B27+L27)</f>
        <v>20</v>
      </c>
    </row>
    <row r="28" spans="1:13" s="2" customFormat="1" x14ac:dyDescent="0.2">
      <c r="A28" s="13"/>
      <c r="B28" s="45">
        <v>4</v>
      </c>
      <c r="C28" s="46" t="s">
        <v>28</v>
      </c>
      <c r="D28" s="46" t="s">
        <v>53</v>
      </c>
      <c r="E28" s="46" t="s">
        <v>201</v>
      </c>
      <c r="F28" s="46" t="s">
        <v>332</v>
      </c>
      <c r="G28" s="46" t="s">
        <v>484</v>
      </c>
      <c r="H28" s="46" t="s">
        <v>631</v>
      </c>
      <c r="I28" s="46"/>
      <c r="J28" s="48">
        <f>+IF(OR(I28="BGA",I28="FP",I28="TH"),1,IF($I$4*B28&lt;100,5,0))</f>
        <v>5</v>
      </c>
      <c r="K28" s="47">
        <f>+IF(AND(I28="",$I$4*B28&gt;100),0.05,0)</f>
        <v>0</v>
      </c>
      <c r="L28" s="48">
        <f>+ROUNDUP($I$4*B28*K28+J28,0)</f>
        <v>5</v>
      </c>
      <c r="M28" s="41">
        <f>+IF(OR(LEFT(G28&amp;"",1)="C",LEFT(G28&amp;"",1)="R"),ROUNDUP($I$4*B28+L28,-1),$I$4*B28+L28)</f>
        <v>10</v>
      </c>
    </row>
    <row r="29" spans="1:13" s="2" customFormat="1" x14ac:dyDescent="0.2">
      <c r="A29" s="13"/>
      <c r="B29" s="45">
        <v>4</v>
      </c>
      <c r="C29" s="46" t="s">
        <v>28</v>
      </c>
      <c r="D29" s="46" t="s">
        <v>54</v>
      </c>
      <c r="E29" s="46" t="s">
        <v>202</v>
      </c>
      <c r="F29" s="46" t="s">
        <v>333</v>
      </c>
      <c r="G29" s="46" t="s">
        <v>485</v>
      </c>
      <c r="H29" s="46" t="s">
        <v>635</v>
      </c>
      <c r="I29" s="46"/>
      <c r="J29" s="48">
        <f t="shared" ref="J29" si="36">+IF(OR(I29="BGA",I29="FP",I29="TH"),1,IF($I$4*B29&lt;100,5,0))</f>
        <v>5</v>
      </c>
      <c r="K29" s="47">
        <f t="shared" ref="K29" si="37">+IF(AND(I29="",$I$4*B29&gt;100),0.05,0)</f>
        <v>0</v>
      </c>
      <c r="L29" s="48">
        <f t="shared" ref="L29" si="38">+ROUNDUP($I$4*B29*K29+J29,0)</f>
        <v>5</v>
      </c>
      <c r="M29" s="41">
        <f t="shared" ref="M29" si="39">+IF(OR(LEFT(G29&amp;"",1)="C",LEFT(G29&amp;"",1)="R"),ROUNDUP($I$4*B29+L29,-1),$I$4*B29+L29)</f>
        <v>10</v>
      </c>
    </row>
    <row r="30" spans="1:13" s="2" customFormat="1" x14ac:dyDescent="0.2">
      <c r="A30" s="13"/>
      <c r="B30" s="45">
        <v>2</v>
      </c>
      <c r="C30" s="46" t="s">
        <v>28</v>
      </c>
      <c r="D30" s="46" t="s">
        <v>55</v>
      </c>
      <c r="E30" s="46" t="s">
        <v>199</v>
      </c>
      <c r="F30" s="46" t="s">
        <v>334</v>
      </c>
      <c r="G30" s="46" t="s">
        <v>486</v>
      </c>
      <c r="H30" s="46" t="s">
        <v>629</v>
      </c>
      <c r="I30" s="46"/>
      <c r="J30" s="48">
        <f>+IF(OR(I30="BGA",I30="FP",I30="TH"),1,IF($I$4*B30&lt;100,5,0))</f>
        <v>5</v>
      </c>
      <c r="K30" s="47">
        <f>+IF(AND(I30="",$I$4*B30&gt;100),0.05,0)</f>
        <v>0</v>
      </c>
      <c r="L30" s="48">
        <f>+ROUNDUP($I$4*B30*K30+J30,0)</f>
        <v>5</v>
      </c>
      <c r="M30" s="41">
        <f>+IF(OR(LEFT(G30&amp;"",1)="C",LEFT(G30&amp;"",1)="R"),ROUNDUP($I$4*B30+L30,-1),$I$4*B30+L30)</f>
        <v>10</v>
      </c>
    </row>
    <row r="31" spans="1:13" s="2" customFormat="1" ht="33.75" x14ac:dyDescent="0.2">
      <c r="A31" s="13"/>
      <c r="B31" s="45">
        <v>22</v>
      </c>
      <c r="C31" s="46" t="s">
        <v>28</v>
      </c>
      <c r="D31" s="46" t="s">
        <v>56</v>
      </c>
      <c r="E31" s="46" t="s">
        <v>203</v>
      </c>
      <c r="F31" s="46" t="s">
        <v>335</v>
      </c>
      <c r="G31" s="46" t="s">
        <v>487</v>
      </c>
      <c r="H31" s="46" t="s">
        <v>634</v>
      </c>
      <c r="I31" s="46"/>
      <c r="J31" s="48">
        <f t="shared" ref="J31:J33" si="40">+IF(OR(I31="BGA",I31="FP",I31="TH"),1,IF($I$4*B31&lt;100,5,0))</f>
        <v>5</v>
      </c>
      <c r="K31" s="47">
        <f t="shared" ref="K31:K33" si="41">+IF(AND(I31="",$I$4*B31&gt;100),0.05,0)</f>
        <v>0</v>
      </c>
      <c r="L31" s="48">
        <f t="shared" ref="L31:L33" si="42">+ROUNDUP($I$4*B31*K31+J31,0)</f>
        <v>5</v>
      </c>
      <c r="M31" s="41">
        <f t="shared" ref="M31:M33" si="43">+IF(OR(LEFT(G31&amp;"",1)="C",LEFT(G31&amp;"",1)="R"),ROUNDUP($I$4*B31+L31,-1),$I$4*B31+L31)</f>
        <v>30</v>
      </c>
    </row>
    <row r="32" spans="1:13" s="2" customFormat="1" ht="90" x14ac:dyDescent="0.2">
      <c r="A32" s="13"/>
      <c r="B32" s="45">
        <v>58</v>
      </c>
      <c r="C32" s="46" t="s">
        <v>31</v>
      </c>
      <c r="D32" s="46" t="s">
        <v>57</v>
      </c>
      <c r="E32" s="46" t="s">
        <v>204</v>
      </c>
      <c r="F32" s="46" t="s">
        <v>336</v>
      </c>
      <c r="G32" s="46" t="s">
        <v>488</v>
      </c>
      <c r="H32" s="46" t="s">
        <v>636</v>
      </c>
      <c r="I32" s="46"/>
      <c r="J32" s="48">
        <f>+IF(OR(I32="BGA",I32="FP",I32="TH"),1,IF($I$4*B32&lt;100,5,0))</f>
        <v>5</v>
      </c>
      <c r="K32" s="47">
        <f>+IF(AND(I32="",$I$4*B32&gt;100),0.05,0)</f>
        <v>0</v>
      </c>
      <c r="L32" s="48">
        <f>+ROUNDUP($I$4*B32*K32+J32,0)</f>
        <v>5</v>
      </c>
      <c r="M32" s="41">
        <f>+IF(OR(LEFT(G32&amp;"",1)="C",LEFT(G32&amp;"",1)="R"),ROUNDUP($I$4*B32+L32,-1),$I$4*B32+L32)</f>
        <v>70</v>
      </c>
    </row>
    <row r="33" spans="1:13" s="2" customFormat="1" x14ac:dyDescent="0.2">
      <c r="A33" s="13"/>
      <c r="B33" s="45">
        <v>4</v>
      </c>
      <c r="C33" s="46" t="s">
        <v>29</v>
      </c>
      <c r="D33" s="46" t="s">
        <v>29</v>
      </c>
      <c r="E33" s="46" t="s">
        <v>29</v>
      </c>
      <c r="F33" s="46" t="s">
        <v>337</v>
      </c>
      <c r="G33" s="46" t="s">
        <v>489</v>
      </c>
      <c r="H33" s="46" t="s">
        <v>630</v>
      </c>
      <c r="I33" s="46"/>
      <c r="J33" s="48">
        <f t="shared" ref="J33" si="44">+IF(OR(I33="BGA",I33="FP",I33="TH"),1,IF($I$4*B33&lt;100,5,0))</f>
        <v>5</v>
      </c>
      <c r="K33" s="47">
        <f t="shared" ref="K33" si="45">+IF(AND(I33="",$I$4*B33&gt;100),0.05,0)</f>
        <v>0</v>
      </c>
      <c r="L33" s="48">
        <f t="shared" ref="L33" si="46">+ROUNDUP($I$4*B33*K33+J33,0)</f>
        <v>5</v>
      </c>
      <c r="M33" s="41">
        <f t="shared" ref="M33" si="47">+IF(OR(LEFT(G33&amp;"",1)="C",LEFT(G33&amp;"",1)="R"),ROUNDUP($I$4*B33+L33,-1),$I$4*B33+L33)</f>
        <v>10</v>
      </c>
    </row>
    <row r="34" spans="1:13" s="2" customFormat="1" x14ac:dyDescent="0.2">
      <c r="A34" s="13"/>
      <c r="B34" s="45">
        <v>8</v>
      </c>
      <c r="C34" s="46" t="s">
        <v>28</v>
      </c>
      <c r="D34" s="46" t="s">
        <v>58</v>
      </c>
      <c r="E34" s="46" t="s">
        <v>205</v>
      </c>
      <c r="F34" s="46" t="s">
        <v>338</v>
      </c>
      <c r="G34" s="46" t="s">
        <v>490</v>
      </c>
      <c r="H34" s="46" t="s">
        <v>631</v>
      </c>
      <c r="I34" s="46"/>
      <c r="J34" s="48">
        <f>+IF(OR(I34="BGA",I34="FP",I34="TH"),1,IF($I$4*B34&lt;100,5,0))</f>
        <v>5</v>
      </c>
      <c r="K34" s="47">
        <f>+IF(AND(I34="",$I$4*B34&gt;100),0.05,0)</f>
        <v>0</v>
      </c>
      <c r="L34" s="48">
        <f>+ROUNDUP($I$4*B34*K34+J34,0)</f>
        <v>5</v>
      </c>
      <c r="M34" s="41">
        <f>+IF(OR(LEFT(G34&amp;"",1)="C",LEFT(G34&amp;"",1)="R"),ROUNDUP($I$4*B34+L34,-1),$I$4*B34+L34)</f>
        <v>20</v>
      </c>
    </row>
    <row r="35" spans="1:13" s="2" customFormat="1" ht="56.25" x14ac:dyDescent="0.2">
      <c r="A35" s="13"/>
      <c r="B35" s="45">
        <v>32</v>
      </c>
      <c r="C35" s="46" t="s">
        <v>28</v>
      </c>
      <c r="D35" s="46" t="s">
        <v>59</v>
      </c>
      <c r="E35" s="46" t="s">
        <v>191</v>
      </c>
      <c r="F35" s="46" t="s">
        <v>339</v>
      </c>
      <c r="G35" s="46" t="s">
        <v>491</v>
      </c>
      <c r="H35" s="46" t="s">
        <v>631</v>
      </c>
      <c r="I35" s="46"/>
      <c r="J35" s="48">
        <f t="shared" ref="J35:J41" si="48">+IF(OR(I35="BGA",I35="FP",I35="TH"),1,IF($I$4*B35&lt;100,5,0))</f>
        <v>5</v>
      </c>
      <c r="K35" s="47">
        <f t="shared" ref="K35:K41" si="49">+IF(AND(I35="",$I$4*B35&gt;100),0.05,0)</f>
        <v>0</v>
      </c>
      <c r="L35" s="48">
        <f t="shared" ref="L35:L41" si="50">+ROUNDUP($I$4*B35*K35+J35,0)</f>
        <v>5</v>
      </c>
      <c r="M35" s="41">
        <f t="shared" ref="M35:M41" si="51">+IF(OR(LEFT(G35&amp;"",1)="C",LEFT(G35&amp;"",1)="R"),ROUNDUP($I$4*B35+L35,-1),$I$4*B35+L35)</f>
        <v>40</v>
      </c>
    </row>
    <row r="36" spans="1:13" s="2" customFormat="1" ht="258.75" x14ac:dyDescent="0.2">
      <c r="A36" s="13"/>
      <c r="B36" s="45">
        <v>160</v>
      </c>
      <c r="C36" s="46" t="s">
        <v>28</v>
      </c>
      <c r="D36" s="46" t="s">
        <v>60</v>
      </c>
      <c r="E36" s="46" t="s">
        <v>188</v>
      </c>
      <c r="F36" s="46" t="s">
        <v>340</v>
      </c>
      <c r="G36" s="46" t="s">
        <v>492</v>
      </c>
      <c r="H36" s="46" t="s">
        <v>637</v>
      </c>
      <c r="I36" s="46"/>
      <c r="J36" s="48">
        <f>+IF(OR(I36="BGA",I36="FP",I36="TH"),1,IF($I$4*B36&lt;100,5,0))</f>
        <v>0</v>
      </c>
      <c r="K36" s="47">
        <f>+IF(AND(I36="",$I$4*B36&gt;100),0.05,0)</f>
        <v>0.05</v>
      </c>
      <c r="L36" s="48">
        <f>+ROUNDUP($I$4*B36*K36+J36,0)</f>
        <v>8</v>
      </c>
      <c r="M36" s="41">
        <f>+IF(OR(LEFT(G36&amp;"",1)="C",LEFT(G36&amp;"",1)="R"),ROUNDUP($I$4*B36+L36,-1),$I$4*B36+L36)</f>
        <v>170</v>
      </c>
    </row>
    <row r="37" spans="1:13" s="2" customFormat="1" ht="22.5" x14ac:dyDescent="0.2">
      <c r="A37" s="13"/>
      <c r="B37" s="45">
        <v>8</v>
      </c>
      <c r="C37" s="46" t="s">
        <v>28</v>
      </c>
      <c r="D37" s="46" t="s">
        <v>61</v>
      </c>
      <c r="E37" s="46" t="s">
        <v>202</v>
      </c>
      <c r="F37" s="46" t="s">
        <v>341</v>
      </c>
      <c r="G37" s="46" t="s">
        <v>493</v>
      </c>
      <c r="H37" s="46" t="s">
        <v>637</v>
      </c>
      <c r="I37" s="46"/>
      <c r="J37" s="48">
        <f t="shared" ref="J37" si="52">+IF(OR(I37="BGA",I37="FP",I37="TH"),1,IF($I$4*B37&lt;100,5,0))</f>
        <v>5</v>
      </c>
      <c r="K37" s="47">
        <f t="shared" ref="K37" si="53">+IF(AND(I37="",$I$4*B37&gt;100),0.05,0)</f>
        <v>0</v>
      </c>
      <c r="L37" s="48">
        <f t="shared" ref="L37" si="54">+ROUNDUP($I$4*B37*K37+J37,0)</f>
        <v>5</v>
      </c>
      <c r="M37" s="41">
        <f t="shared" ref="M37" si="55">+IF(OR(LEFT(G37&amp;"",1)="C",LEFT(G37&amp;"",1)="R"),ROUNDUP($I$4*B37+L37,-1),$I$4*B37+L37)</f>
        <v>20</v>
      </c>
    </row>
    <row r="38" spans="1:13" s="2" customFormat="1" ht="33.75" x14ac:dyDescent="0.2">
      <c r="A38" s="13"/>
      <c r="B38" s="45">
        <v>16</v>
      </c>
      <c r="C38" s="46" t="s">
        <v>28</v>
      </c>
      <c r="D38" s="46" t="s">
        <v>62</v>
      </c>
      <c r="E38" s="46" t="s">
        <v>194</v>
      </c>
      <c r="F38" s="46" t="s">
        <v>342</v>
      </c>
      <c r="G38" s="46" t="s">
        <v>494</v>
      </c>
      <c r="H38" s="46" t="s">
        <v>637</v>
      </c>
      <c r="I38" s="46"/>
      <c r="J38" s="48">
        <f>+IF(OR(I38="BGA",I38="FP",I38="TH"),1,IF($I$4*B38&lt;100,5,0))</f>
        <v>5</v>
      </c>
      <c r="K38" s="47">
        <f>+IF(AND(I38="",$I$4*B38&gt;100),0.05,0)</f>
        <v>0</v>
      </c>
      <c r="L38" s="48">
        <f>+ROUNDUP($I$4*B38*K38+J38,0)</f>
        <v>5</v>
      </c>
      <c r="M38" s="41">
        <f>+IF(OR(LEFT(G38&amp;"",1)="C",LEFT(G38&amp;"",1)="R"),ROUNDUP($I$4*B38+L38,-1),$I$4*B38+L38)</f>
        <v>30</v>
      </c>
    </row>
    <row r="39" spans="1:13" s="2" customFormat="1" x14ac:dyDescent="0.2">
      <c r="A39" s="13"/>
      <c r="B39" s="45">
        <v>2</v>
      </c>
      <c r="C39" s="46" t="s">
        <v>28</v>
      </c>
      <c r="D39" s="46" t="s">
        <v>63</v>
      </c>
      <c r="E39" s="46" t="s">
        <v>206</v>
      </c>
      <c r="F39" s="46" t="s">
        <v>343</v>
      </c>
      <c r="G39" s="46" t="s">
        <v>495</v>
      </c>
      <c r="H39" s="46" t="s">
        <v>638</v>
      </c>
      <c r="I39" s="46"/>
      <c r="J39" s="48">
        <f t="shared" ref="J39:J41" si="56">+IF(OR(I39="BGA",I39="FP",I39="TH"),1,IF($I$4*B39&lt;100,5,0))</f>
        <v>5</v>
      </c>
      <c r="K39" s="47">
        <f t="shared" ref="K39:K41" si="57">+IF(AND(I39="",$I$4*B39&gt;100),0.05,0)</f>
        <v>0</v>
      </c>
      <c r="L39" s="48">
        <f t="shared" ref="L39:L41" si="58">+ROUNDUP($I$4*B39*K39+J39,0)</f>
        <v>5</v>
      </c>
      <c r="M39" s="41">
        <f t="shared" ref="M39:M41" si="59">+IF(OR(LEFT(G39&amp;"",1)="C",LEFT(G39&amp;"",1)="R"),ROUNDUP($I$4*B39+L39,-1),$I$4*B39+L39)</f>
        <v>7</v>
      </c>
    </row>
    <row r="40" spans="1:13" s="2" customFormat="1" x14ac:dyDescent="0.2">
      <c r="A40" s="13"/>
      <c r="B40" s="45">
        <v>1</v>
      </c>
      <c r="C40" s="46" t="s">
        <v>28</v>
      </c>
      <c r="D40" s="46" t="s">
        <v>64</v>
      </c>
      <c r="E40" s="46" t="s">
        <v>207</v>
      </c>
      <c r="F40" s="46" t="s">
        <v>344</v>
      </c>
      <c r="G40" s="46" t="s">
        <v>496</v>
      </c>
      <c r="H40" s="46" t="s">
        <v>638</v>
      </c>
      <c r="I40" s="46"/>
      <c r="J40" s="48">
        <f>+IF(OR(I40="BGA",I40="FP",I40="TH"),1,IF($I$4*B40&lt;100,5,0))</f>
        <v>5</v>
      </c>
      <c r="K40" s="47">
        <f>+IF(AND(I40="",$I$4*B40&gt;100),0.05,0)</f>
        <v>0</v>
      </c>
      <c r="L40" s="48">
        <f>+ROUNDUP($I$4*B40*K40+J40,0)</f>
        <v>5</v>
      </c>
      <c r="M40" s="41">
        <f>+IF(OR(LEFT(G40&amp;"",1)="C",LEFT(G40&amp;"",1)="R"),ROUNDUP($I$4*B40+L40,-1),$I$4*B40+L40)</f>
        <v>6</v>
      </c>
    </row>
    <row r="41" spans="1:13" s="2" customFormat="1" x14ac:dyDescent="0.2">
      <c r="A41" s="13"/>
      <c r="B41" s="45">
        <v>1</v>
      </c>
      <c r="C41" s="46" t="s">
        <v>28</v>
      </c>
      <c r="D41" s="46" t="s">
        <v>65</v>
      </c>
      <c r="E41" s="46" t="s">
        <v>208</v>
      </c>
      <c r="F41" s="46" t="s">
        <v>208</v>
      </c>
      <c r="G41" s="46" t="s">
        <v>497</v>
      </c>
      <c r="H41" s="46" t="s">
        <v>639</v>
      </c>
      <c r="I41" s="46"/>
      <c r="J41" s="48">
        <f t="shared" ref="J41" si="60">+IF(OR(I41="BGA",I41="FP",I41="TH"),1,IF($I$4*B41&lt;100,5,0))</f>
        <v>5</v>
      </c>
      <c r="K41" s="47">
        <f t="shared" ref="K41" si="61">+IF(AND(I41="",$I$4*B41&gt;100),0.05,0)</f>
        <v>0</v>
      </c>
      <c r="L41" s="48">
        <f t="shared" ref="L41" si="62">+ROUNDUP($I$4*B41*K41+J41,0)</f>
        <v>5</v>
      </c>
      <c r="M41" s="41">
        <f t="shared" ref="M41" si="63">+IF(OR(LEFT(G41&amp;"",1)="C",LEFT(G41&amp;"",1)="R"),ROUNDUP($I$4*B41+L41,-1),$I$4*B41+L41)</f>
        <v>6</v>
      </c>
    </row>
    <row r="42" spans="1:13" s="2" customFormat="1" ht="22.5" x14ac:dyDescent="0.2">
      <c r="A42" s="13"/>
      <c r="B42" s="45">
        <v>4</v>
      </c>
      <c r="C42" s="46" t="s">
        <v>28</v>
      </c>
      <c r="D42" s="46" t="s">
        <v>66</v>
      </c>
      <c r="E42" s="46" t="s">
        <v>209</v>
      </c>
      <c r="F42" s="46" t="s">
        <v>209</v>
      </c>
      <c r="G42" s="46" t="s">
        <v>498</v>
      </c>
      <c r="H42" s="46" t="s">
        <v>640</v>
      </c>
      <c r="I42" s="46"/>
      <c r="J42" s="48">
        <f>+IF(OR(I42="BGA",I42="FP",I42="TH"),1,IF($I$4*B42&lt;100,5,0))</f>
        <v>5</v>
      </c>
      <c r="K42" s="47">
        <f>+IF(AND(I42="",$I$4*B42&gt;100),0.05,0)</f>
        <v>0</v>
      </c>
      <c r="L42" s="48">
        <f>+ROUNDUP($I$4*B42*K42+J42,0)</f>
        <v>5</v>
      </c>
      <c r="M42" s="41">
        <f>+IF(OR(LEFT(G42&amp;"",1)="C",LEFT(G42&amp;"",1)="R"),ROUNDUP($I$4*B42+L42,-1),$I$4*B42+L42)</f>
        <v>9</v>
      </c>
    </row>
    <row r="43" spans="1:13" s="2" customFormat="1" x14ac:dyDescent="0.2">
      <c r="A43" s="13"/>
      <c r="B43" s="45">
        <v>2</v>
      </c>
      <c r="C43" s="46" t="s">
        <v>30</v>
      </c>
      <c r="D43" s="46" t="s">
        <v>67</v>
      </c>
      <c r="E43" s="46" t="s">
        <v>210</v>
      </c>
      <c r="F43" s="46" t="s">
        <v>345</v>
      </c>
      <c r="G43" s="46" t="s">
        <v>499</v>
      </c>
      <c r="H43" s="46" t="s">
        <v>641</v>
      </c>
      <c r="I43" s="46"/>
      <c r="J43" s="48">
        <f t="shared" ref="J43:J73" si="64">+IF(OR(I43="BGA",I43="FP",I43="TH"),1,IF($I$4*B43&lt;100,5,0))</f>
        <v>5</v>
      </c>
      <c r="K43" s="47">
        <f t="shared" ref="K43:K73" si="65">+IF(AND(I43="",$I$4*B43&gt;100),0.05,0)</f>
        <v>0</v>
      </c>
      <c r="L43" s="48">
        <f t="shared" ref="L43:L73" si="66">+ROUNDUP($I$4*B43*K43+J43,0)</f>
        <v>5</v>
      </c>
      <c r="M43" s="41">
        <f t="shared" ref="M43:M73" si="67">+IF(OR(LEFT(G43&amp;"",1)="C",LEFT(G43&amp;"",1)="R"),ROUNDUP($I$4*B43+L43,-1),$I$4*B43+L43)</f>
        <v>7</v>
      </c>
    </row>
    <row r="44" spans="1:13" s="2" customFormat="1" x14ac:dyDescent="0.2">
      <c r="A44" s="13"/>
      <c r="B44" s="45">
        <v>6</v>
      </c>
      <c r="C44" s="46" t="s">
        <v>28</v>
      </c>
      <c r="D44" s="46" t="s">
        <v>68</v>
      </c>
      <c r="E44" s="46" t="s">
        <v>211</v>
      </c>
      <c r="F44" s="46" t="s">
        <v>346</v>
      </c>
      <c r="G44" s="46" t="s">
        <v>500</v>
      </c>
      <c r="H44" s="46" t="s">
        <v>642</v>
      </c>
      <c r="I44" s="46"/>
      <c r="J44" s="48">
        <f>+IF(OR(I44="BGA",I44="FP",I44="TH"),1,IF($I$4*B44&lt;100,5,0))</f>
        <v>5</v>
      </c>
      <c r="K44" s="47">
        <f>+IF(AND(I44="",$I$4*B44&gt;100),0.05,0)</f>
        <v>0</v>
      </c>
      <c r="L44" s="48">
        <f>+ROUNDUP($I$4*B44*K44+J44,0)</f>
        <v>5</v>
      </c>
      <c r="M44" s="41">
        <f>+IF(OR(LEFT(G44&amp;"",1)="C",LEFT(G44&amp;"",1)="R"),ROUNDUP($I$4*B44+L44,-1),$I$4*B44+L44)</f>
        <v>11</v>
      </c>
    </row>
    <row r="45" spans="1:13" s="2" customFormat="1" ht="33.75" x14ac:dyDescent="0.2">
      <c r="A45" s="13"/>
      <c r="B45" s="45">
        <v>2</v>
      </c>
      <c r="C45" s="46" t="s">
        <v>28</v>
      </c>
      <c r="D45" s="46" t="s">
        <v>69</v>
      </c>
      <c r="E45" s="46" t="s">
        <v>69</v>
      </c>
      <c r="F45" s="46" t="s">
        <v>347</v>
      </c>
      <c r="G45" s="46" t="s">
        <v>501</v>
      </c>
      <c r="H45" s="46" t="s">
        <v>643</v>
      </c>
      <c r="I45" s="46"/>
      <c r="J45" s="48">
        <f t="shared" ref="J45" si="68">+IF(OR(I45="BGA",I45="FP",I45="TH"),1,IF($I$4*B45&lt;100,5,0))</f>
        <v>5</v>
      </c>
      <c r="K45" s="47">
        <f t="shared" ref="K45" si="69">+IF(AND(I45="",$I$4*B45&gt;100),0.05,0)</f>
        <v>0</v>
      </c>
      <c r="L45" s="48">
        <f t="shared" ref="L45" si="70">+ROUNDUP($I$4*B45*K45+J45,0)</f>
        <v>5</v>
      </c>
      <c r="M45" s="41">
        <f t="shared" ref="M45" si="71">+IF(OR(LEFT(G45&amp;"",1)="C",LEFT(G45&amp;"",1)="R"),ROUNDUP($I$4*B45+L45,-1),$I$4*B45+L45)</f>
        <v>7</v>
      </c>
    </row>
    <row r="46" spans="1:13" s="2" customFormat="1" ht="22.5" x14ac:dyDescent="0.2">
      <c r="A46" s="13"/>
      <c r="B46" s="45">
        <v>12</v>
      </c>
      <c r="C46" s="46" t="s">
        <v>28</v>
      </c>
      <c r="D46" s="46" t="s">
        <v>70</v>
      </c>
      <c r="E46" s="46" t="s">
        <v>212</v>
      </c>
      <c r="F46" s="46" t="s">
        <v>348</v>
      </c>
      <c r="G46" s="46" t="s">
        <v>502</v>
      </c>
      <c r="H46" s="46" t="s">
        <v>635</v>
      </c>
      <c r="I46" s="46"/>
      <c r="J46" s="48">
        <f>+IF(OR(I46="BGA",I46="FP",I46="TH"),1,IF($I$4*B46&lt;100,5,0))</f>
        <v>5</v>
      </c>
      <c r="K46" s="47">
        <f>+IF(AND(I46="",$I$4*B46&gt;100),0.05,0)</f>
        <v>0</v>
      </c>
      <c r="L46" s="48">
        <f>+ROUNDUP($I$4*B46*K46+J46,0)</f>
        <v>5</v>
      </c>
      <c r="M46" s="41">
        <f>+IF(OR(LEFT(G46&amp;"",1)="C",LEFT(G46&amp;"",1)="R"),ROUNDUP($I$4*B46+L46,-1),$I$4*B46+L46)</f>
        <v>17</v>
      </c>
    </row>
    <row r="47" spans="1:13" s="2" customFormat="1" ht="22.5" x14ac:dyDescent="0.2">
      <c r="A47" s="13"/>
      <c r="B47" s="45">
        <v>1</v>
      </c>
      <c r="C47" s="46" t="s">
        <v>28</v>
      </c>
      <c r="D47" s="46" t="s">
        <v>71</v>
      </c>
      <c r="E47" s="46" t="s">
        <v>213</v>
      </c>
      <c r="F47" s="46" t="s">
        <v>349</v>
      </c>
      <c r="G47" s="46" t="s">
        <v>503</v>
      </c>
      <c r="H47" s="46" t="s">
        <v>644</v>
      </c>
      <c r="I47" s="46"/>
      <c r="J47" s="48">
        <f t="shared" ref="J47:J49" si="72">+IF(OR(I47="BGA",I47="FP",I47="TH"),1,IF($I$4*B47&lt;100,5,0))</f>
        <v>5</v>
      </c>
      <c r="K47" s="47">
        <f t="shared" ref="K47:K49" si="73">+IF(AND(I47="",$I$4*B47&gt;100),0.05,0)</f>
        <v>0</v>
      </c>
      <c r="L47" s="48">
        <f t="shared" ref="L47:L49" si="74">+ROUNDUP($I$4*B47*K47+J47,0)</f>
        <v>5</v>
      </c>
      <c r="M47" s="41">
        <f t="shared" ref="M47:M49" si="75">+IF(OR(LEFT(G47&amp;"",1)="C",LEFT(G47&amp;"",1)="R"),ROUNDUP($I$4*B47+L47,-1),$I$4*B47+L47)</f>
        <v>6</v>
      </c>
    </row>
    <row r="48" spans="1:13" s="2" customFormat="1" x14ac:dyDescent="0.2">
      <c r="A48" s="13"/>
      <c r="B48" s="45">
        <v>1</v>
      </c>
      <c r="C48" s="46" t="s">
        <v>28</v>
      </c>
      <c r="D48" s="46" t="s">
        <v>72</v>
      </c>
      <c r="E48" s="46" t="s">
        <v>214</v>
      </c>
      <c r="F48" s="46" t="s">
        <v>350</v>
      </c>
      <c r="G48" s="46" t="s">
        <v>504</v>
      </c>
      <c r="H48" s="46" t="s">
        <v>645</v>
      </c>
      <c r="I48" s="46"/>
      <c r="J48" s="48">
        <f>+IF(OR(I48="BGA",I48="FP",I48="TH"),1,IF($I$4*B48&lt;100,5,0))</f>
        <v>5</v>
      </c>
      <c r="K48" s="47">
        <f>+IF(AND(I48="",$I$4*B48&gt;100),0.05,0)</f>
        <v>0</v>
      </c>
      <c r="L48" s="48">
        <f>+ROUNDUP($I$4*B48*K48+J48,0)</f>
        <v>5</v>
      </c>
      <c r="M48" s="41">
        <f>+IF(OR(LEFT(G48&amp;"",1)="C",LEFT(G48&amp;"",1)="R"),ROUNDUP($I$4*B48+L48,-1),$I$4*B48+L48)</f>
        <v>6</v>
      </c>
    </row>
    <row r="49" spans="1:13" s="2" customFormat="1" ht="22.5" x14ac:dyDescent="0.2">
      <c r="A49" s="13"/>
      <c r="B49" s="45">
        <v>2</v>
      </c>
      <c r="C49" s="46" t="s">
        <v>28</v>
      </c>
      <c r="D49" s="46" t="s">
        <v>73</v>
      </c>
      <c r="E49" s="46" t="s">
        <v>73</v>
      </c>
      <c r="F49" s="46" t="s">
        <v>351</v>
      </c>
      <c r="G49" s="46" t="s">
        <v>505</v>
      </c>
      <c r="H49" s="46" t="s">
        <v>646</v>
      </c>
      <c r="I49" s="46"/>
      <c r="J49" s="48">
        <f t="shared" ref="J49" si="76">+IF(OR(I49="BGA",I49="FP",I49="TH"),1,IF($I$4*B49&lt;100,5,0))</f>
        <v>5</v>
      </c>
      <c r="K49" s="47">
        <f t="shared" ref="K49" si="77">+IF(AND(I49="",$I$4*B49&gt;100),0.05,0)</f>
        <v>0</v>
      </c>
      <c r="L49" s="48">
        <f t="shared" ref="L49" si="78">+ROUNDUP($I$4*B49*K49+J49,0)</f>
        <v>5</v>
      </c>
      <c r="M49" s="41">
        <f t="shared" ref="M49" si="79">+IF(OR(LEFT(G49&amp;"",1)="C",LEFT(G49&amp;"",1)="R"),ROUNDUP($I$4*B49+L49,-1),$I$4*B49+L49)</f>
        <v>7</v>
      </c>
    </row>
    <row r="50" spans="1:13" s="2" customFormat="1" ht="22.5" x14ac:dyDescent="0.2">
      <c r="A50" s="13"/>
      <c r="B50" s="45">
        <v>1</v>
      </c>
      <c r="C50" s="46" t="s">
        <v>28</v>
      </c>
      <c r="D50" s="46" t="s">
        <v>74</v>
      </c>
      <c r="E50" s="46" t="s">
        <v>215</v>
      </c>
      <c r="F50" s="46" t="s">
        <v>352</v>
      </c>
      <c r="G50" s="46" t="s">
        <v>506</v>
      </c>
      <c r="H50" s="46" t="s">
        <v>646</v>
      </c>
      <c r="I50" s="46"/>
      <c r="J50" s="48">
        <f>+IF(OR(I50="BGA",I50="FP",I50="TH"),1,IF($I$4*B50&lt;100,5,0))</f>
        <v>5</v>
      </c>
      <c r="K50" s="47">
        <f>+IF(AND(I50="",$I$4*B50&gt;100),0.05,0)</f>
        <v>0</v>
      </c>
      <c r="L50" s="48">
        <f>+ROUNDUP($I$4*B50*K50+J50,0)</f>
        <v>5</v>
      </c>
      <c r="M50" s="41">
        <f>+IF(OR(LEFT(G50&amp;"",1)="C",LEFT(G50&amp;"",1)="R"),ROUNDUP($I$4*B50+L50,-1),$I$4*B50+L50)</f>
        <v>6</v>
      </c>
    </row>
    <row r="51" spans="1:13" s="2" customFormat="1" ht="22.5" x14ac:dyDescent="0.2">
      <c r="A51" s="13"/>
      <c r="B51" s="45">
        <v>1</v>
      </c>
      <c r="C51" s="46" t="s">
        <v>30</v>
      </c>
      <c r="D51" s="46" t="s">
        <v>75</v>
      </c>
      <c r="E51" s="46" t="s">
        <v>216</v>
      </c>
      <c r="F51" s="46" t="s">
        <v>353</v>
      </c>
      <c r="G51" s="46" t="s">
        <v>507</v>
      </c>
      <c r="H51" s="46" t="s">
        <v>647</v>
      </c>
      <c r="I51" s="46"/>
      <c r="J51" s="48">
        <f t="shared" ref="J51:J57" si="80">+IF(OR(I51="BGA",I51="FP",I51="TH"),1,IF($I$4*B51&lt;100,5,0))</f>
        <v>5</v>
      </c>
      <c r="K51" s="47">
        <f t="shared" ref="K51:K57" si="81">+IF(AND(I51="",$I$4*B51&gt;100),0.05,0)</f>
        <v>0</v>
      </c>
      <c r="L51" s="48">
        <f t="shared" ref="L51:L57" si="82">+ROUNDUP($I$4*B51*K51+J51,0)</f>
        <v>5</v>
      </c>
      <c r="M51" s="41">
        <f t="shared" ref="M51:M57" si="83">+IF(OR(LEFT(G51&amp;"",1)="C",LEFT(G51&amp;"",1)="R"),ROUNDUP($I$4*B51+L51,-1),$I$4*B51+L51)</f>
        <v>6</v>
      </c>
    </row>
    <row r="52" spans="1:13" s="2" customFormat="1" ht="22.5" x14ac:dyDescent="0.2">
      <c r="A52" s="13"/>
      <c r="B52" s="45">
        <v>1</v>
      </c>
      <c r="C52" s="46" t="s">
        <v>30</v>
      </c>
      <c r="D52" s="46" t="s">
        <v>76</v>
      </c>
      <c r="E52" s="46" t="s">
        <v>217</v>
      </c>
      <c r="F52" s="46" t="s">
        <v>354</v>
      </c>
      <c r="G52" s="46" t="s">
        <v>508</v>
      </c>
      <c r="H52" s="46" t="s">
        <v>648</v>
      </c>
      <c r="I52" s="46"/>
      <c r="J52" s="48">
        <f>+IF(OR(I52="BGA",I52="FP",I52="TH"),1,IF($I$4*B52&lt;100,5,0))</f>
        <v>5</v>
      </c>
      <c r="K52" s="47">
        <f>+IF(AND(I52="",$I$4*B52&gt;100),0.05,0)</f>
        <v>0</v>
      </c>
      <c r="L52" s="48">
        <f>+ROUNDUP($I$4*B52*K52+J52,0)</f>
        <v>5</v>
      </c>
      <c r="M52" s="41">
        <f>+IF(OR(LEFT(G52&amp;"",1)="C",LEFT(G52&amp;"",1)="R"),ROUNDUP($I$4*B52+L52,-1),$I$4*B52+L52)</f>
        <v>6</v>
      </c>
    </row>
    <row r="53" spans="1:13" s="2" customFormat="1" ht="22.5" x14ac:dyDescent="0.2">
      <c r="A53" s="13"/>
      <c r="B53" s="45">
        <v>3</v>
      </c>
      <c r="C53" s="46" t="s">
        <v>30</v>
      </c>
      <c r="D53" s="46" t="s">
        <v>77</v>
      </c>
      <c r="E53" s="46" t="s">
        <v>218</v>
      </c>
      <c r="F53" s="46" t="s">
        <v>355</v>
      </c>
      <c r="G53" s="46" t="s">
        <v>509</v>
      </c>
      <c r="H53" s="46" t="s">
        <v>648</v>
      </c>
      <c r="I53" s="46"/>
      <c r="J53" s="48">
        <f t="shared" ref="J53" si="84">+IF(OR(I53="BGA",I53="FP",I53="TH"),1,IF($I$4*B53&lt;100,5,0))</f>
        <v>5</v>
      </c>
      <c r="K53" s="47">
        <f t="shared" ref="K53" si="85">+IF(AND(I53="",$I$4*B53&gt;100),0.05,0)</f>
        <v>0</v>
      </c>
      <c r="L53" s="48">
        <f t="shared" ref="L53" si="86">+ROUNDUP($I$4*B53*K53+J53,0)</f>
        <v>5</v>
      </c>
      <c r="M53" s="41">
        <f t="shared" ref="M53" si="87">+IF(OR(LEFT(G53&amp;"",1)="C",LEFT(G53&amp;"",1)="R"),ROUNDUP($I$4*B53+L53,-1),$I$4*B53+L53)</f>
        <v>8</v>
      </c>
    </row>
    <row r="54" spans="1:13" s="2" customFormat="1" x14ac:dyDescent="0.2">
      <c r="A54" s="13"/>
      <c r="B54" s="45">
        <v>1</v>
      </c>
      <c r="C54" s="46" t="s">
        <v>28</v>
      </c>
      <c r="D54" s="46" t="s">
        <v>78</v>
      </c>
      <c r="E54" s="46" t="s">
        <v>219</v>
      </c>
      <c r="F54" s="46" t="s">
        <v>356</v>
      </c>
      <c r="G54" s="46" t="s">
        <v>510</v>
      </c>
      <c r="H54" s="46" t="s">
        <v>649</v>
      </c>
      <c r="I54" s="46"/>
      <c r="J54" s="48">
        <f>+IF(OR(I54="BGA",I54="FP",I54="TH"),1,IF($I$4*B54&lt;100,5,0))</f>
        <v>5</v>
      </c>
      <c r="K54" s="47">
        <f>+IF(AND(I54="",$I$4*B54&gt;100),0.05,0)</f>
        <v>0</v>
      </c>
      <c r="L54" s="48">
        <f>+ROUNDUP($I$4*B54*K54+J54,0)</f>
        <v>5</v>
      </c>
      <c r="M54" s="41">
        <f>+IF(OR(LEFT(G54&amp;"",1)="C",LEFT(G54&amp;"",1)="R"),ROUNDUP($I$4*B54+L54,-1),$I$4*B54+L54)</f>
        <v>6</v>
      </c>
    </row>
    <row r="55" spans="1:13" s="2" customFormat="1" x14ac:dyDescent="0.2">
      <c r="A55" s="13"/>
      <c r="B55" s="45">
        <v>1</v>
      </c>
      <c r="C55" s="46" t="s">
        <v>28</v>
      </c>
      <c r="D55" s="46" t="s">
        <v>79</v>
      </c>
      <c r="E55" s="46" t="s">
        <v>220</v>
      </c>
      <c r="F55" s="46" t="s">
        <v>356</v>
      </c>
      <c r="G55" s="46" t="s">
        <v>511</v>
      </c>
      <c r="H55" s="46" t="s">
        <v>649</v>
      </c>
      <c r="I55" s="46"/>
      <c r="J55" s="48">
        <f t="shared" ref="J55:J57" si="88">+IF(OR(I55="BGA",I55="FP",I55="TH"),1,IF($I$4*B55&lt;100,5,0))</f>
        <v>5</v>
      </c>
      <c r="K55" s="47">
        <f t="shared" ref="K55:K57" si="89">+IF(AND(I55="",$I$4*B55&gt;100),0.05,0)</f>
        <v>0</v>
      </c>
      <c r="L55" s="48">
        <f t="shared" ref="L55:L57" si="90">+ROUNDUP($I$4*B55*K55+J55,0)</f>
        <v>5</v>
      </c>
      <c r="M55" s="41">
        <f t="shared" ref="M55:M57" si="91">+IF(OR(LEFT(G55&amp;"",1)="C",LEFT(G55&amp;"",1)="R"),ROUNDUP($I$4*B55+L55,-1),$I$4*B55+L55)</f>
        <v>6</v>
      </c>
    </row>
    <row r="56" spans="1:13" s="2" customFormat="1" ht="22.5" x14ac:dyDescent="0.2">
      <c r="A56" s="13"/>
      <c r="B56" s="45">
        <v>10</v>
      </c>
      <c r="C56" s="46" t="s">
        <v>28</v>
      </c>
      <c r="D56" s="46" t="s">
        <v>80</v>
      </c>
      <c r="E56" s="46" t="s">
        <v>80</v>
      </c>
      <c r="F56" s="46" t="s">
        <v>357</v>
      </c>
      <c r="G56" s="46" t="s">
        <v>512</v>
      </c>
      <c r="H56" s="46" t="s">
        <v>650</v>
      </c>
      <c r="I56" s="46"/>
      <c r="J56" s="48">
        <f>+IF(OR(I56="BGA",I56="FP",I56="TH"),1,IF($I$4*B56&lt;100,5,0))</f>
        <v>5</v>
      </c>
      <c r="K56" s="47">
        <f>+IF(AND(I56="",$I$4*B56&gt;100),0.05,0)</f>
        <v>0</v>
      </c>
      <c r="L56" s="48">
        <f>+ROUNDUP($I$4*B56*K56+J56,0)</f>
        <v>5</v>
      </c>
      <c r="M56" s="41">
        <f>+IF(OR(LEFT(G56&amp;"",1)="C",LEFT(G56&amp;"",1)="R"),ROUNDUP($I$4*B56+L56,-1),$I$4*B56+L56)</f>
        <v>15</v>
      </c>
    </row>
    <row r="57" spans="1:13" s="2" customFormat="1" x14ac:dyDescent="0.2">
      <c r="A57" s="13"/>
      <c r="B57" s="45">
        <v>1</v>
      </c>
      <c r="C57" s="46" t="s">
        <v>28</v>
      </c>
      <c r="D57" s="46" t="s">
        <v>81</v>
      </c>
      <c r="E57" s="46" t="s">
        <v>221</v>
      </c>
      <c r="F57" s="46" t="s">
        <v>358</v>
      </c>
      <c r="G57" s="46" t="s">
        <v>513</v>
      </c>
      <c r="H57" s="46" t="s">
        <v>651</v>
      </c>
      <c r="I57" s="46"/>
      <c r="J57" s="48">
        <f t="shared" ref="J57" si="92">+IF(OR(I57="BGA",I57="FP",I57="TH"),1,IF($I$4*B57&lt;100,5,0))</f>
        <v>5</v>
      </c>
      <c r="K57" s="47">
        <f t="shared" ref="K57" si="93">+IF(AND(I57="",$I$4*B57&gt;100),0.05,0)</f>
        <v>0</v>
      </c>
      <c r="L57" s="48">
        <f t="shared" ref="L57" si="94">+ROUNDUP($I$4*B57*K57+J57,0)</f>
        <v>5</v>
      </c>
      <c r="M57" s="41">
        <f t="shared" ref="M57" si="95">+IF(OR(LEFT(G57&amp;"",1)="C",LEFT(G57&amp;"",1)="R"),ROUNDUP($I$4*B57+L57,-1),$I$4*B57+L57)</f>
        <v>6</v>
      </c>
    </row>
    <row r="58" spans="1:13" s="2" customFormat="1" x14ac:dyDescent="0.2">
      <c r="A58" s="13"/>
      <c r="B58" s="45">
        <v>1</v>
      </c>
      <c r="C58" s="46" t="s">
        <v>28</v>
      </c>
      <c r="D58" s="46" t="s">
        <v>82</v>
      </c>
      <c r="E58" s="46" t="s">
        <v>222</v>
      </c>
      <c r="F58" s="46" t="s">
        <v>359</v>
      </c>
      <c r="G58" s="46" t="s">
        <v>514</v>
      </c>
      <c r="H58" s="46" t="s">
        <v>652</v>
      </c>
      <c r="I58" s="46"/>
      <c r="J58" s="48">
        <f>+IF(OR(I58="BGA",I58="FP",I58="TH"),1,IF($I$4*B58&lt;100,5,0))</f>
        <v>5</v>
      </c>
      <c r="K58" s="47">
        <f>+IF(AND(I58="",$I$4*B58&gt;100),0.05,0)</f>
        <v>0</v>
      </c>
      <c r="L58" s="48">
        <f>+ROUNDUP($I$4*B58*K58+J58,0)</f>
        <v>5</v>
      </c>
      <c r="M58" s="41">
        <f>+IF(OR(LEFT(G58&amp;"",1)="C",LEFT(G58&amp;"",1)="R"),ROUNDUP($I$4*B58+L58,-1),$I$4*B58+L58)</f>
        <v>6</v>
      </c>
    </row>
    <row r="59" spans="1:13" s="2" customFormat="1" x14ac:dyDescent="0.2">
      <c r="A59" s="13"/>
      <c r="B59" s="45">
        <v>1</v>
      </c>
      <c r="C59" s="46" t="s">
        <v>28</v>
      </c>
      <c r="D59" s="46" t="s">
        <v>83</v>
      </c>
      <c r="E59" s="46" t="s">
        <v>223</v>
      </c>
      <c r="F59" s="46" t="s">
        <v>360</v>
      </c>
      <c r="G59" s="46" t="s">
        <v>515</v>
      </c>
      <c r="H59" s="46" t="s">
        <v>83</v>
      </c>
      <c r="I59" s="46"/>
      <c r="J59" s="48">
        <f t="shared" ref="J59:J73" si="96">+IF(OR(I59="BGA",I59="FP",I59="TH"),1,IF($I$4*B59&lt;100,5,0))</f>
        <v>5</v>
      </c>
      <c r="K59" s="47">
        <f t="shared" ref="K59:K73" si="97">+IF(AND(I59="",$I$4*B59&gt;100),0.05,0)</f>
        <v>0</v>
      </c>
      <c r="L59" s="48">
        <f t="shared" ref="L59:L73" si="98">+ROUNDUP($I$4*B59*K59+J59,0)</f>
        <v>5</v>
      </c>
      <c r="M59" s="41">
        <f t="shared" ref="M59:M73" si="99">+IF(OR(LEFT(G59&amp;"",1)="C",LEFT(G59&amp;"",1)="R"),ROUNDUP($I$4*B59+L59,-1),$I$4*B59+L59)</f>
        <v>6</v>
      </c>
    </row>
    <row r="60" spans="1:13" s="2" customFormat="1" x14ac:dyDescent="0.2">
      <c r="A60" s="13"/>
      <c r="B60" s="45">
        <v>6</v>
      </c>
      <c r="C60" s="46" t="s">
        <v>28</v>
      </c>
      <c r="D60" s="46" t="s">
        <v>84</v>
      </c>
      <c r="E60" s="46" t="s">
        <v>224</v>
      </c>
      <c r="F60" s="46" t="s">
        <v>361</v>
      </c>
      <c r="G60" s="46" t="s">
        <v>516</v>
      </c>
      <c r="H60" s="46" t="s">
        <v>653</v>
      </c>
      <c r="I60" s="46"/>
      <c r="J60" s="48">
        <f>+IF(OR(I60="BGA",I60="FP",I60="TH"),1,IF($I$4*B60&lt;100,5,0))</f>
        <v>5</v>
      </c>
      <c r="K60" s="47">
        <f>+IF(AND(I60="",$I$4*B60&gt;100),0.05,0)</f>
        <v>0</v>
      </c>
      <c r="L60" s="48">
        <f>+ROUNDUP($I$4*B60*K60+J60,0)</f>
        <v>5</v>
      </c>
      <c r="M60" s="41">
        <f>+IF(OR(LEFT(G60&amp;"",1)="C",LEFT(G60&amp;"",1)="R"),ROUNDUP($I$4*B60+L60,-1),$I$4*B60+L60)</f>
        <v>11</v>
      </c>
    </row>
    <row r="61" spans="1:13" s="2" customFormat="1" ht="33.75" x14ac:dyDescent="0.2">
      <c r="A61" s="13"/>
      <c r="B61" s="45">
        <v>1</v>
      </c>
      <c r="C61" s="46" t="s">
        <v>28</v>
      </c>
      <c r="D61" s="46" t="s">
        <v>85</v>
      </c>
      <c r="E61" s="46" t="s">
        <v>225</v>
      </c>
      <c r="F61" s="46" t="s">
        <v>362</v>
      </c>
      <c r="G61" s="46" t="s">
        <v>517</v>
      </c>
      <c r="H61" s="46" t="s">
        <v>654</v>
      </c>
      <c r="I61" s="46"/>
      <c r="J61" s="48">
        <f t="shared" ref="J61" si="100">+IF(OR(I61="BGA",I61="FP",I61="TH"),1,IF($I$4*B61&lt;100,5,0))</f>
        <v>5</v>
      </c>
      <c r="K61" s="47">
        <f t="shared" ref="K61" si="101">+IF(AND(I61="",$I$4*B61&gt;100),0.05,0)</f>
        <v>0</v>
      </c>
      <c r="L61" s="48">
        <f t="shared" ref="L61" si="102">+ROUNDUP($I$4*B61*K61+J61,0)</f>
        <v>5</v>
      </c>
      <c r="M61" s="41">
        <f t="shared" ref="M61" si="103">+IF(OR(LEFT(G61&amp;"",1)="C",LEFT(G61&amp;"",1)="R"),ROUNDUP($I$4*B61+L61,-1),$I$4*B61+L61)</f>
        <v>6</v>
      </c>
    </row>
    <row r="62" spans="1:13" s="2" customFormat="1" ht="22.5" x14ac:dyDescent="0.2">
      <c r="A62" s="13"/>
      <c r="B62" s="45">
        <v>3</v>
      </c>
      <c r="C62" s="46" t="s">
        <v>28</v>
      </c>
      <c r="D62" s="46" t="s">
        <v>86</v>
      </c>
      <c r="E62" s="46" t="s">
        <v>86</v>
      </c>
      <c r="F62" s="46" t="s">
        <v>363</v>
      </c>
      <c r="G62" s="46" t="s">
        <v>518</v>
      </c>
      <c r="H62" s="46" t="s">
        <v>655</v>
      </c>
      <c r="I62" s="46"/>
      <c r="J62" s="48">
        <f>+IF(OR(I62="BGA",I62="FP",I62="TH"),1,IF($I$4*B62&lt;100,5,0))</f>
        <v>5</v>
      </c>
      <c r="K62" s="47">
        <f>+IF(AND(I62="",$I$4*B62&gt;100),0.05,0)</f>
        <v>0</v>
      </c>
      <c r="L62" s="48">
        <f>+ROUNDUP($I$4*B62*K62+J62,0)</f>
        <v>5</v>
      </c>
      <c r="M62" s="41">
        <f>+IF(OR(LEFT(G62&amp;"",1)="C",LEFT(G62&amp;"",1)="R"),ROUNDUP($I$4*B62+L62,-1),$I$4*B62+L62)</f>
        <v>8</v>
      </c>
    </row>
    <row r="63" spans="1:13" s="2" customFormat="1" ht="112.5" x14ac:dyDescent="0.2">
      <c r="A63" s="13"/>
      <c r="B63" s="45">
        <v>65</v>
      </c>
      <c r="C63" s="46" t="s">
        <v>28</v>
      </c>
      <c r="D63" s="46" t="s">
        <v>87</v>
      </c>
      <c r="E63" s="46" t="s">
        <v>226</v>
      </c>
      <c r="F63" s="46" t="s">
        <v>364</v>
      </c>
      <c r="G63" s="46" t="s">
        <v>519</v>
      </c>
      <c r="H63" s="46" t="s">
        <v>656</v>
      </c>
      <c r="I63" s="46"/>
      <c r="J63" s="48">
        <f t="shared" ref="J63:J65" si="104">+IF(OR(I63="BGA",I63="FP",I63="TH"),1,IF($I$4*B63&lt;100,5,0))</f>
        <v>5</v>
      </c>
      <c r="K63" s="47">
        <f t="shared" ref="K63:K65" si="105">+IF(AND(I63="",$I$4*B63&gt;100),0.05,0)</f>
        <v>0</v>
      </c>
      <c r="L63" s="48">
        <f t="shared" ref="L63:L65" si="106">+ROUNDUP($I$4*B63*K63+J63,0)</f>
        <v>5</v>
      </c>
      <c r="M63" s="41">
        <f t="shared" ref="M63:M65" si="107">+IF(OR(LEFT(G63&amp;"",1)="C",LEFT(G63&amp;"",1)="R"),ROUNDUP($I$4*B63+L63,-1),$I$4*B63+L63)</f>
        <v>70</v>
      </c>
    </row>
    <row r="64" spans="1:13" s="2" customFormat="1" x14ac:dyDescent="0.2">
      <c r="A64" s="13"/>
      <c r="B64" s="45">
        <v>4</v>
      </c>
      <c r="C64" s="46" t="s">
        <v>28</v>
      </c>
      <c r="D64" s="46" t="s">
        <v>88</v>
      </c>
      <c r="E64" s="46" t="s">
        <v>227</v>
      </c>
      <c r="F64" s="46" t="s">
        <v>365</v>
      </c>
      <c r="G64" s="46" t="s">
        <v>520</v>
      </c>
      <c r="H64" s="46" t="s">
        <v>656</v>
      </c>
      <c r="I64" s="46"/>
      <c r="J64" s="48">
        <f>+IF(OR(I64="BGA",I64="FP",I64="TH"),1,IF($I$4*B64&lt;100,5,0))</f>
        <v>5</v>
      </c>
      <c r="K64" s="47">
        <f>+IF(AND(I64="",$I$4*B64&gt;100),0.05,0)</f>
        <v>0</v>
      </c>
      <c r="L64" s="48">
        <f>+ROUNDUP($I$4*B64*K64+J64,0)</f>
        <v>5</v>
      </c>
      <c r="M64" s="41">
        <f>+IF(OR(LEFT(G64&amp;"",1)="C",LEFT(G64&amp;"",1)="R"),ROUNDUP($I$4*B64+L64,-1),$I$4*B64+L64)</f>
        <v>10</v>
      </c>
    </row>
    <row r="65" spans="1:13" s="2" customFormat="1" x14ac:dyDescent="0.2">
      <c r="A65" s="13"/>
      <c r="B65" s="45">
        <v>1</v>
      </c>
      <c r="C65" s="46" t="s">
        <v>28</v>
      </c>
      <c r="D65" s="46" t="s">
        <v>89</v>
      </c>
      <c r="E65" s="46" t="s">
        <v>228</v>
      </c>
      <c r="F65" s="46" t="s">
        <v>366</v>
      </c>
      <c r="G65" s="46" t="s">
        <v>521</v>
      </c>
      <c r="H65" s="46" t="s">
        <v>656</v>
      </c>
      <c r="I65" s="46"/>
      <c r="J65" s="48">
        <f t="shared" ref="J65" si="108">+IF(OR(I65="BGA",I65="FP",I65="TH"),1,IF($I$4*B65&lt;100,5,0))</f>
        <v>5</v>
      </c>
      <c r="K65" s="47">
        <f t="shared" ref="K65" si="109">+IF(AND(I65="",$I$4*B65&gt;100),0.05,0)</f>
        <v>0</v>
      </c>
      <c r="L65" s="48">
        <f t="shared" ref="L65" si="110">+ROUNDUP($I$4*B65*K65+J65,0)</f>
        <v>5</v>
      </c>
      <c r="M65" s="41">
        <f t="shared" ref="M65" si="111">+IF(OR(LEFT(G65&amp;"",1)="C",LEFT(G65&amp;"",1)="R"),ROUNDUP($I$4*B65+L65,-1),$I$4*B65+L65)</f>
        <v>10</v>
      </c>
    </row>
    <row r="66" spans="1:13" s="2" customFormat="1" ht="90" x14ac:dyDescent="0.2">
      <c r="A66" s="13"/>
      <c r="B66" s="45">
        <v>64</v>
      </c>
      <c r="C66" s="46" t="s">
        <v>28</v>
      </c>
      <c r="D66" s="46" t="s">
        <v>90</v>
      </c>
      <c r="E66" s="46" t="s">
        <v>229</v>
      </c>
      <c r="F66" s="46" t="s">
        <v>367</v>
      </c>
      <c r="G66" s="46" t="s">
        <v>522</v>
      </c>
      <c r="H66" s="46" t="s">
        <v>656</v>
      </c>
      <c r="I66" s="46"/>
      <c r="J66" s="48">
        <f>+IF(OR(I66="BGA",I66="FP",I66="TH"),1,IF($I$4*B66&lt;100,5,0))</f>
        <v>5</v>
      </c>
      <c r="K66" s="47">
        <f>+IF(AND(I66="",$I$4*B66&gt;100),0.05,0)</f>
        <v>0</v>
      </c>
      <c r="L66" s="48">
        <f>+ROUNDUP($I$4*B66*K66+J66,0)</f>
        <v>5</v>
      </c>
      <c r="M66" s="41">
        <f>+IF(OR(LEFT(G66&amp;"",1)="C",LEFT(G66&amp;"",1)="R"),ROUNDUP($I$4*B66+L66,-1),$I$4*B66+L66)</f>
        <v>70</v>
      </c>
    </row>
    <row r="67" spans="1:13" s="2" customFormat="1" x14ac:dyDescent="0.2">
      <c r="A67" s="13"/>
      <c r="B67" s="45">
        <v>8</v>
      </c>
      <c r="C67" s="46" t="s">
        <v>28</v>
      </c>
      <c r="D67" s="46" t="s">
        <v>91</v>
      </c>
      <c r="E67" s="46" t="s">
        <v>230</v>
      </c>
      <c r="F67" s="46" t="s">
        <v>368</v>
      </c>
      <c r="G67" s="46" t="s">
        <v>523</v>
      </c>
      <c r="H67" s="46" t="s">
        <v>657</v>
      </c>
      <c r="I67" s="46"/>
      <c r="J67" s="48">
        <f t="shared" ref="J67:J73" si="112">+IF(OR(I67="BGA",I67="FP",I67="TH"),1,IF($I$4*B67&lt;100,5,0))</f>
        <v>5</v>
      </c>
      <c r="K67" s="47">
        <f t="shared" ref="K67:K73" si="113">+IF(AND(I67="",$I$4*B67&gt;100),0.05,0)</f>
        <v>0</v>
      </c>
      <c r="L67" s="48">
        <f t="shared" ref="L67:L73" si="114">+ROUNDUP($I$4*B67*K67+J67,0)</f>
        <v>5</v>
      </c>
      <c r="M67" s="41">
        <f t="shared" ref="M67:M73" si="115">+IF(OR(LEFT(G67&amp;"",1)="C",LEFT(G67&amp;"",1)="R"),ROUNDUP($I$4*B67+L67,-1),$I$4*B67+L67)</f>
        <v>20</v>
      </c>
    </row>
    <row r="68" spans="1:13" s="2" customFormat="1" ht="45" x14ac:dyDescent="0.2">
      <c r="A68" s="13"/>
      <c r="B68" s="45">
        <v>31</v>
      </c>
      <c r="C68" s="46" t="s">
        <v>29</v>
      </c>
      <c r="D68" s="46" t="s">
        <v>29</v>
      </c>
      <c r="E68" s="46" t="s">
        <v>29</v>
      </c>
      <c r="F68" s="46" t="s">
        <v>369</v>
      </c>
      <c r="G68" s="46" t="s">
        <v>524</v>
      </c>
      <c r="H68" s="46" t="s">
        <v>657</v>
      </c>
      <c r="I68" s="46"/>
      <c r="J68" s="48">
        <f>+IF(OR(I68="BGA",I68="FP",I68="TH"),1,IF($I$4*B68&lt;100,5,0))</f>
        <v>5</v>
      </c>
      <c r="K68" s="47">
        <f>+IF(AND(I68="",$I$4*B68&gt;100),0.05,0)</f>
        <v>0</v>
      </c>
      <c r="L68" s="48">
        <f>+ROUNDUP($I$4*B68*K68+J68,0)</f>
        <v>5</v>
      </c>
      <c r="M68" s="41">
        <f>+IF(OR(LEFT(G68&amp;"",1)="C",LEFT(G68&amp;"",1)="R"),ROUNDUP($I$4*B68+L68,-1),$I$4*B68+L68)</f>
        <v>40</v>
      </c>
    </row>
    <row r="69" spans="1:13" s="2" customFormat="1" ht="101.25" x14ac:dyDescent="0.2">
      <c r="A69" s="13"/>
      <c r="B69" s="45">
        <v>66</v>
      </c>
      <c r="C69" s="46" t="s">
        <v>28</v>
      </c>
      <c r="D69" s="46" t="s">
        <v>92</v>
      </c>
      <c r="E69" s="46" t="s">
        <v>231</v>
      </c>
      <c r="F69" s="46" t="s">
        <v>370</v>
      </c>
      <c r="G69" s="46" t="s">
        <v>525</v>
      </c>
      <c r="H69" s="46" t="s">
        <v>656</v>
      </c>
      <c r="I69" s="46"/>
      <c r="J69" s="48">
        <f t="shared" ref="J69" si="116">+IF(OR(I69="BGA",I69="FP",I69="TH"),1,IF($I$4*B69&lt;100,5,0))</f>
        <v>5</v>
      </c>
      <c r="K69" s="47">
        <f t="shared" ref="K69" si="117">+IF(AND(I69="",$I$4*B69&gt;100),0.05,0)</f>
        <v>0</v>
      </c>
      <c r="L69" s="48">
        <f t="shared" ref="L69" si="118">+ROUNDUP($I$4*B69*K69+J69,0)</f>
        <v>5</v>
      </c>
      <c r="M69" s="41">
        <f t="shared" ref="M69" si="119">+IF(OR(LEFT(G69&amp;"",1)="C",LEFT(G69&amp;"",1)="R"),ROUNDUP($I$4*B69+L69,-1),$I$4*B69+L69)</f>
        <v>80</v>
      </c>
    </row>
    <row r="70" spans="1:13" s="2" customFormat="1" ht="22.5" x14ac:dyDescent="0.2">
      <c r="A70" s="13"/>
      <c r="B70" s="45">
        <v>15</v>
      </c>
      <c r="C70" s="46" t="s">
        <v>28</v>
      </c>
      <c r="D70" s="46" t="s">
        <v>93</v>
      </c>
      <c r="E70" s="46" t="s">
        <v>231</v>
      </c>
      <c r="F70" s="46" t="s">
        <v>371</v>
      </c>
      <c r="G70" s="46" t="s">
        <v>526</v>
      </c>
      <c r="H70" s="46" t="s">
        <v>657</v>
      </c>
      <c r="I70" s="46"/>
      <c r="J70" s="48">
        <f>+IF(OR(I70="BGA",I70="FP",I70="TH"),1,IF($I$4*B70&lt;100,5,0))</f>
        <v>5</v>
      </c>
      <c r="K70" s="47">
        <f>+IF(AND(I70="",$I$4*B70&gt;100),0.05,0)</f>
        <v>0</v>
      </c>
      <c r="L70" s="48">
        <f>+ROUNDUP($I$4*B70*K70+J70,0)</f>
        <v>5</v>
      </c>
      <c r="M70" s="41">
        <f>+IF(OR(LEFT(G70&amp;"",1)="C",LEFT(G70&amp;"",1)="R"),ROUNDUP($I$4*B70+L70,-1),$I$4*B70+L70)</f>
        <v>20</v>
      </c>
    </row>
    <row r="71" spans="1:13" s="2" customFormat="1" x14ac:dyDescent="0.2">
      <c r="A71" s="13"/>
      <c r="B71" s="45">
        <v>5</v>
      </c>
      <c r="C71" s="46" t="s">
        <v>28</v>
      </c>
      <c r="D71" s="46" t="s">
        <v>94</v>
      </c>
      <c r="E71" s="46" t="s">
        <v>232</v>
      </c>
      <c r="F71" s="46" t="s">
        <v>372</v>
      </c>
      <c r="G71" s="46" t="s">
        <v>527</v>
      </c>
      <c r="H71" s="46" t="s">
        <v>657</v>
      </c>
      <c r="I71" s="46"/>
      <c r="J71" s="48">
        <f t="shared" ref="J71:J73" si="120">+IF(OR(I71="BGA",I71="FP",I71="TH"),1,IF($I$4*B71&lt;100,5,0))</f>
        <v>5</v>
      </c>
      <c r="K71" s="47">
        <f t="shared" ref="K71:K73" si="121">+IF(AND(I71="",$I$4*B71&gt;100),0.05,0)</f>
        <v>0</v>
      </c>
      <c r="L71" s="48">
        <f t="shared" ref="L71:L73" si="122">+ROUNDUP($I$4*B71*K71+J71,0)</f>
        <v>5</v>
      </c>
      <c r="M71" s="41">
        <f t="shared" ref="M71:M73" si="123">+IF(OR(LEFT(G71&amp;"",1)="C",LEFT(G71&amp;"",1)="R"),ROUNDUP($I$4*B71+L71,-1),$I$4*B71+L71)</f>
        <v>10</v>
      </c>
    </row>
    <row r="72" spans="1:13" s="2" customFormat="1" ht="22.5" x14ac:dyDescent="0.2">
      <c r="A72" s="13"/>
      <c r="B72" s="45">
        <v>9</v>
      </c>
      <c r="C72" s="46" t="s">
        <v>28</v>
      </c>
      <c r="D72" s="46" t="s">
        <v>95</v>
      </c>
      <c r="E72" s="46" t="s">
        <v>233</v>
      </c>
      <c r="F72" s="46" t="s">
        <v>373</v>
      </c>
      <c r="G72" s="46" t="s">
        <v>528</v>
      </c>
      <c r="H72" s="46" t="s">
        <v>657</v>
      </c>
      <c r="I72" s="46"/>
      <c r="J72" s="48">
        <f>+IF(OR(I72="BGA",I72="FP",I72="TH"),1,IF($I$4*B72&lt;100,5,0))</f>
        <v>5</v>
      </c>
      <c r="K72" s="47">
        <f>+IF(AND(I72="",$I$4*B72&gt;100),0.05,0)</f>
        <v>0</v>
      </c>
      <c r="L72" s="48">
        <f>+ROUNDUP($I$4*B72*K72+J72,0)</f>
        <v>5</v>
      </c>
      <c r="M72" s="41">
        <f>+IF(OR(LEFT(G72&amp;"",1)="C",LEFT(G72&amp;"",1)="R"),ROUNDUP($I$4*B72+L72,-1),$I$4*B72+L72)</f>
        <v>20</v>
      </c>
    </row>
    <row r="73" spans="1:13" s="2" customFormat="1" ht="22.5" x14ac:dyDescent="0.2">
      <c r="A73" s="13"/>
      <c r="B73" s="45">
        <v>15</v>
      </c>
      <c r="C73" s="46" t="s">
        <v>28</v>
      </c>
      <c r="D73" s="46" t="s">
        <v>96</v>
      </c>
      <c r="E73" s="46" t="s">
        <v>234</v>
      </c>
      <c r="F73" s="46" t="s">
        <v>374</v>
      </c>
      <c r="G73" s="46" t="s">
        <v>529</v>
      </c>
      <c r="H73" s="46" t="s">
        <v>657</v>
      </c>
      <c r="I73" s="46"/>
      <c r="J73" s="48">
        <f t="shared" ref="J73" si="124">+IF(OR(I73="BGA",I73="FP",I73="TH"),1,IF($I$4*B73&lt;100,5,0))</f>
        <v>5</v>
      </c>
      <c r="K73" s="47">
        <f t="shared" ref="K73" si="125">+IF(AND(I73="",$I$4*B73&gt;100),0.05,0)</f>
        <v>0</v>
      </c>
      <c r="L73" s="48">
        <f t="shared" ref="L73" si="126">+ROUNDUP($I$4*B73*K73+J73,0)</f>
        <v>5</v>
      </c>
      <c r="M73" s="41">
        <f t="shared" ref="M73" si="127">+IF(OR(LEFT(G73&amp;"",1)="C",LEFT(G73&amp;"",1)="R"),ROUNDUP($I$4*B73+L73,-1),$I$4*B73+L73)</f>
        <v>20</v>
      </c>
    </row>
    <row r="74" spans="1:13" s="2" customFormat="1" x14ac:dyDescent="0.2">
      <c r="A74" s="13"/>
      <c r="B74" s="45">
        <v>3</v>
      </c>
      <c r="C74" s="46" t="s">
        <v>28</v>
      </c>
      <c r="D74" s="46" t="s">
        <v>97</v>
      </c>
      <c r="E74" s="46" t="s">
        <v>231</v>
      </c>
      <c r="F74" s="46" t="s">
        <v>375</v>
      </c>
      <c r="G74" s="46" t="s">
        <v>530</v>
      </c>
      <c r="H74" s="46" t="s">
        <v>658</v>
      </c>
      <c r="I74" s="46"/>
      <c r="J74" s="48">
        <f>+IF(OR(I74="BGA",I74="FP",I74="TH"),1,IF($I$4*B74&lt;100,5,0))</f>
        <v>5</v>
      </c>
      <c r="K74" s="47">
        <f>+IF(AND(I74="",$I$4*B74&gt;100),0.05,0)</f>
        <v>0</v>
      </c>
      <c r="L74" s="48">
        <f>+ROUNDUP($I$4*B74*K74+J74,0)</f>
        <v>5</v>
      </c>
      <c r="M74" s="41">
        <f>+IF(OR(LEFT(G74&amp;"",1)="C",LEFT(G74&amp;"",1)="R"),ROUNDUP($I$4*B74+L74,-1),$I$4*B74+L74)</f>
        <v>10</v>
      </c>
    </row>
    <row r="75" spans="1:13" s="2" customFormat="1" x14ac:dyDescent="0.2">
      <c r="A75" s="13"/>
      <c r="B75" s="45">
        <v>2</v>
      </c>
      <c r="C75" s="46" t="s">
        <v>29</v>
      </c>
      <c r="D75" s="46" t="s">
        <v>29</v>
      </c>
      <c r="E75" s="46" t="s">
        <v>29</v>
      </c>
      <c r="F75" s="46" t="s">
        <v>376</v>
      </c>
      <c r="G75" s="46" t="s">
        <v>531</v>
      </c>
      <c r="H75" s="46" t="s">
        <v>657</v>
      </c>
      <c r="I75" s="46"/>
      <c r="J75" s="48">
        <f t="shared" ref="J75:J137" si="128">+IF(OR(I75="BGA",I75="FP",I75="TH"),1,IF($I$4*B75&lt;100,5,0))</f>
        <v>5</v>
      </c>
      <c r="K75" s="47">
        <f t="shared" ref="K75:K137" si="129">+IF(AND(I75="",$I$4*B75&gt;100),0.05,0)</f>
        <v>0</v>
      </c>
      <c r="L75" s="48">
        <f t="shared" ref="L75:L137" si="130">+ROUNDUP($I$4*B75*K75+J75,0)</f>
        <v>5</v>
      </c>
      <c r="M75" s="41">
        <f t="shared" ref="M75:M137" si="131">+IF(OR(LEFT(G75&amp;"",1)="C",LEFT(G75&amp;"",1)="R"),ROUNDUP($I$4*B75+L75,-1),$I$4*B75+L75)</f>
        <v>10</v>
      </c>
    </row>
    <row r="76" spans="1:13" s="2" customFormat="1" ht="33.75" x14ac:dyDescent="0.2">
      <c r="A76" s="13"/>
      <c r="B76" s="45">
        <v>22</v>
      </c>
      <c r="C76" s="46" t="s">
        <v>28</v>
      </c>
      <c r="D76" s="46" t="s">
        <v>98</v>
      </c>
      <c r="E76" s="46" t="s">
        <v>226</v>
      </c>
      <c r="F76" s="46" t="s">
        <v>377</v>
      </c>
      <c r="G76" s="46" t="s">
        <v>532</v>
      </c>
      <c r="H76" s="46" t="s">
        <v>657</v>
      </c>
      <c r="I76" s="46"/>
      <c r="J76" s="48">
        <f>+IF(OR(I76="BGA",I76="FP",I76="TH"),1,IF($I$4*B76&lt;100,5,0))</f>
        <v>5</v>
      </c>
      <c r="K76" s="47">
        <f>+IF(AND(I76="",$I$4*B76&gt;100),0.05,0)</f>
        <v>0</v>
      </c>
      <c r="L76" s="48">
        <f>+ROUNDUP($I$4*B76*K76+J76,0)</f>
        <v>5</v>
      </c>
      <c r="M76" s="41">
        <f>+IF(OR(LEFT(G76&amp;"",1)="C",LEFT(G76&amp;"",1)="R"),ROUNDUP($I$4*B76+L76,-1),$I$4*B76+L76)</f>
        <v>30</v>
      </c>
    </row>
    <row r="77" spans="1:13" s="2" customFormat="1" x14ac:dyDescent="0.2">
      <c r="A77" s="13"/>
      <c r="B77" s="45">
        <v>4</v>
      </c>
      <c r="C77" s="46" t="s">
        <v>28</v>
      </c>
      <c r="D77" s="46" t="s">
        <v>99</v>
      </c>
      <c r="E77" s="46" t="s">
        <v>235</v>
      </c>
      <c r="F77" s="46" t="s">
        <v>378</v>
      </c>
      <c r="G77" s="46" t="s">
        <v>533</v>
      </c>
      <c r="H77" s="46" t="s">
        <v>657</v>
      </c>
      <c r="I77" s="46"/>
      <c r="J77" s="48">
        <f t="shared" ref="J77" si="132">+IF(OR(I77="BGA",I77="FP",I77="TH"),1,IF($I$4*B77&lt;100,5,0))</f>
        <v>5</v>
      </c>
      <c r="K77" s="47">
        <f t="shared" ref="K77" si="133">+IF(AND(I77="",$I$4*B77&gt;100),0.05,0)</f>
        <v>0</v>
      </c>
      <c r="L77" s="48">
        <f t="shared" ref="L77" si="134">+ROUNDUP($I$4*B77*K77+J77,0)</f>
        <v>5</v>
      </c>
      <c r="M77" s="41">
        <f t="shared" ref="M77" si="135">+IF(OR(LEFT(G77&amp;"",1)="C",LEFT(G77&amp;"",1)="R"),ROUNDUP($I$4*B77+L77,-1),$I$4*B77+L77)</f>
        <v>10</v>
      </c>
    </row>
    <row r="78" spans="1:13" s="2" customFormat="1" x14ac:dyDescent="0.2">
      <c r="A78" s="13"/>
      <c r="B78" s="45">
        <v>2</v>
      </c>
      <c r="C78" s="46" t="s">
        <v>28</v>
      </c>
      <c r="D78" s="46" t="s">
        <v>100</v>
      </c>
      <c r="E78" s="46" t="s">
        <v>236</v>
      </c>
      <c r="F78" s="46" t="s">
        <v>379</v>
      </c>
      <c r="G78" s="46" t="s">
        <v>534</v>
      </c>
      <c r="H78" s="46" t="s">
        <v>656</v>
      </c>
      <c r="I78" s="46"/>
      <c r="J78" s="48">
        <f>+IF(OR(I78="BGA",I78="FP",I78="TH"),1,IF($I$4*B78&lt;100,5,0))</f>
        <v>5</v>
      </c>
      <c r="K78" s="47">
        <f>+IF(AND(I78="",$I$4*B78&gt;100),0.05,0)</f>
        <v>0</v>
      </c>
      <c r="L78" s="48">
        <f>+ROUNDUP($I$4*B78*K78+J78,0)</f>
        <v>5</v>
      </c>
      <c r="M78" s="41">
        <f>+IF(OR(LEFT(G78&amp;"",1)="C",LEFT(G78&amp;"",1)="R"),ROUNDUP($I$4*B78+L78,-1),$I$4*B78+L78)</f>
        <v>10</v>
      </c>
    </row>
    <row r="79" spans="1:13" s="2" customFormat="1" x14ac:dyDescent="0.2">
      <c r="A79" s="13"/>
      <c r="B79" s="45">
        <v>3</v>
      </c>
      <c r="C79" s="46" t="s">
        <v>28</v>
      </c>
      <c r="D79" s="46" t="s">
        <v>101</v>
      </c>
      <c r="E79" s="46" t="s">
        <v>237</v>
      </c>
      <c r="F79" s="46" t="s">
        <v>380</v>
      </c>
      <c r="G79" s="46" t="s">
        <v>535</v>
      </c>
      <c r="H79" s="46" t="s">
        <v>657</v>
      </c>
      <c r="I79" s="46"/>
      <c r="J79" s="48">
        <f t="shared" ref="J79:J81" si="136">+IF(OR(I79="BGA",I79="FP",I79="TH"),1,IF($I$4*B79&lt;100,5,0))</f>
        <v>5</v>
      </c>
      <c r="K79" s="47">
        <f t="shared" ref="K79:K81" si="137">+IF(AND(I79="",$I$4*B79&gt;100),0.05,0)</f>
        <v>0</v>
      </c>
      <c r="L79" s="48">
        <f t="shared" ref="L79:L81" si="138">+ROUNDUP($I$4*B79*K79+J79,0)</f>
        <v>5</v>
      </c>
      <c r="M79" s="41">
        <f t="shared" ref="M79:M81" si="139">+IF(OR(LEFT(G79&amp;"",1)="C",LEFT(G79&amp;"",1)="R"),ROUNDUP($I$4*B79+L79,-1),$I$4*B79+L79)</f>
        <v>10</v>
      </c>
    </row>
    <row r="80" spans="1:13" s="2" customFormat="1" x14ac:dyDescent="0.2">
      <c r="A80" s="13"/>
      <c r="B80" s="45">
        <v>2</v>
      </c>
      <c r="C80" s="46" t="s">
        <v>28</v>
      </c>
      <c r="D80" s="46" t="s">
        <v>102</v>
      </c>
      <c r="E80" s="46" t="s">
        <v>238</v>
      </c>
      <c r="F80" s="46" t="s">
        <v>381</v>
      </c>
      <c r="G80" s="46" t="s">
        <v>536</v>
      </c>
      <c r="H80" s="46" t="s">
        <v>657</v>
      </c>
      <c r="I80" s="46"/>
      <c r="J80" s="48">
        <f>+IF(OR(I80="BGA",I80="FP",I80="TH"),1,IF($I$4*B80&lt;100,5,0))</f>
        <v>5</v>
      </c>
      <c r="K80" s="47">
        <f>+IF(AND(I80="",$I$4*B80&gt;100),0.05,0)</f>
        <v>0</v>
      </c>
      <c r="L80" s="48">
        <f>+ROUNDUP($I$4*B80*K80+J80,0)</f>
        <v>5</v>
      </c>
      <c r="M80" s="41">
        <f>+IF(OR(LEFT(G80&amp;"",1)="C",LEFT(G80&amp;"",1)="R"),ROUNDUP($I$4*B80+L80,-1),$I$4*B80+L80)</f>
        <v>10</v>
      </c>
    </row>
    <row r="81" spans="1:13" s="2" customFormat="1" x14ac:dyDescent="0.2">
      <c r="A81" s="13"/>
      <c r="B81" s="45">
        <v>2</v>
      </c>
      <c r="C81" s="46" t="s">
        <v>28</v>
      </c>
      <c r="D81" s="46" t="s">
        <v>103</v>
      </c>
      <c r="E81" s="46" t="s">
        <v>239</v>
      </c>
      <c r="F81" s="46" t="s">
        <v>382</v>
      </c>
      <c r="G81" s="46" t="s">
        <v>537</v>
      </c>
      <c r="H81" s="46" t="s">
        <v>657</v>
      </c>
      <c r="I81" s="46"/>
      <c r="J81" s="48">
        <f t="shared" ref="J81" si="140">+IF(OR(I81="BGA",I81="FP",I81="TH"),1,IF($I$4*B81&lt;100,5,0))</f>
        <v>5</v>
      </c>
      <c r="K81" s="47">
        <f t="shared" ref="K81" si="141">+IF(AND(I81="",$I$4*B81&gt;100),0.05,0)</f>
        <v>0</v>
      </c>
      <c r="L81" s="48">
        <f t="shared" ref="L81" si="142">+ROUNDUP($I$4*B81*K81+J81,0)</f>
        <v>5</v>
      </c>
      <c r="M81" s="41">
        <f t="shared" ref="M81" si="143">+IF(OR(LEFT(G81&amp;"",1)="C",LEFT(G81&amp;"",1)="R"),ROUNDUP($I$4*B81+L81,-1),$I$4*B81+L81)</f>
        <v>10</v>
      </c>
    </row>
    <row r="82" spans="1:13" s="2" customFormat="1" x14ac:dyDescent="0.2">
      <c r="A82" s="13"/>
      <c r="B82" s="45">
        <v>6</v>
      </c>
      <c r="C82" s="46" t="s">
        <v>28</v>
      </c>
      <c r="D82" s="46" t="s">
        <v>104</v>
      </c>
      <c r="E82" s="46" t="s">
        <v>240</v>
      </c>
      <c r="F82" s="46" t="s">
        <v>383</v>
      </c>
      <c r="G82" s="46" t="s">
        <v>538</v>
      </c>
      <c r="H82" s="46" t="s">
        <v>657</v>
      </c>
      <c r="I82" s="46"/>
      <c r="J82" s="48">
        <f>+IF(OR(I82="BGA",I82="FP",I82="TH"),1,IF($I$4*B82&lt;100,5,0))</f>
        <v>5</v>
      </c>
      <c r="K82" s="47">
        <f>+IF(AND(I82="",$I$4*B82&gt;100),0.05,0)</f>
        <v>0</v>
      </c>
      <c r="L82" s="48">
        <f>+ROUNDUP($I$4*B82*K82+J82,0)</f>
        <v>5</v>
      </c>
      <c r="M82" s="41">
        <f>+IF(OR(LEFT(G82&amp;"",1)="C",LEFT(G82&amp;"",1)="R"),ROUNDUP($I$4*B82+L82,-1),$I$4*B82+L82)</f>
        <v>20</v>
      </c>
    </row>
    <row r="83" spans="1:13" s="2" customFormat="1" x14ac:dyDescent="0.2">
      <c r="A83" s="13"/>
      <c r="B83" s="45">
        <v>3</v>
      </c>
      <c r="C83" s="46" t="s">
        <v>28</v>
      </c>
      <c r="D83" s="46" t="s">
        <v>105</v>
      </c>
      <c r="E83" s="46" t="s">
        <v>241</v>
      </c>
      <c r="F83" s="46" t="s">
        <v>384</v>
      </c>
      <c r="G83" s="46" t="s">
        <v>539</v>
      </c>
      <c r="H83" s="46" t="s">
        <v>657</v>
      </c>
      <c r="I83" s="46"/>
      <c r="J83" s="48">
        <f t="shared" ref="J83:J89" si="144">+IF(OR(I83="BGA",I83="FP",I83="TH"),1,IF($I$4*B83&lt;100,5,0))</f>
        <v>5</v>
      </c>
      <c r="K83" s="47">
        <f t="shared" ref="K83:K89" si="145">+IF(AND(I83="",$I$4*B83&gt;100),0.05,0)</f>
        <v>0</v>
      </c>
      <c r="L83" s="48">
        <f t="shared" ref="L83:L89" si="146">+ROUNDUP($I$4*B83*K83+J83,0)</f>
        <v>5</v>
      </c>
      <c r="M83" s="41">
        <f t="shared" ref="M83:M89" si="147">+IF(OR(LEFT(G83&amp;"",1)="C",LEFT(G83&amp;"",1)="R"),ROUNDUP($I$4*B83+L83,-1),$I$4*B83+L83)</f>
        <v>10</v>
      </c>
    </row>
    <row r="84" spans="1:13" s="2" customFormat="1" ht="22.5" x14ac:dyDescent="0.2">
      <c r="A84" s="13"/>
      <c r="B84" s="45">
        <v>15</v>
      </c>
      <c r="C84" s="46" t="s">
        <v>28</v>
      </c>
      <c r="D84" s="46" t="s">
        <v>106</v>
      </c>
      <c r="E84" s="46" t="s">
        <v>242</v>
      </c>
      <c r="F84" s="46" t="s">
        <v>385</v>
      </c>
      <c r="G84" s="46" t="s">
        <v>540</v>
      </c>
      <c r="H84" s="46" t="s">
        <v>656</v>
      </c>
      <c r="I84" s="46"/>
      <c r="J84" s="48">
        <f>+IF(OR(I84="BGA",I84="FP",I84="TH"),1,IF($I$4*B84&lt;100,5,0))</f>
        <v>5</v>
      </c>
      <c r="K84" s="47">
        <f>+IF(AND(I84="",$I$4*B84&gt;100),0.05,0)</f>
        <v>0</v>
      </c>
      <c r="L84" s="48">
        <f>+ROUNDUP($I$4*B84*K84+J84,0)</f>
        <v>5</v>
      </c>
      <c r="M84" s="41">
        <f>+IF(OR(LEFT(G84&amp;"",1)="C",LEFT(G84&amp;"",1)="R"),ROUNDUP($I$4*B84+L84,-1),$I$4*B84+L84)</f>
        <v>20</v>
      </c>
    </row>
    <row r="85" spans="1:13" s="2" customFormat="1" x14ac:dyDescent="0.2">
      <c r="A85" s="13"/>
      <c r="B85" s="45">
        <v>4</v>
      </c>
      <c r="C85" s="46" t="s">
        <v>28</v>
      </c>
      <c r="D85" s="46" t="s">
        <v>87</v>
      </c>
      <c r="E85" s="46" t="s">
        <v>243</v>
      </c>
      <c r="F85" s="46" t="s">
        <v>364</v>
      </c>
      <c r="G85" s="46" t="s">
        <v>541</v>
      </c>
      <c r="H85" s="46" t="s">
        <v>656</v>
      </c>
      <c r="I85" s="46"/>
      <c r="J85" s="48">
        <f t="shared" ref="J85" si="148">+IF(OR(I85="BGA",I85="FP",I85="TH"),1,IF($I$4*B85&lt;100,5,0))</f>
        <v>5</v>
      </c>
      <c r="K85" s="47">
        <f t="shared" ref="K85" si="149">+IF(AND(I85="",$I$4*B85&gt;100),0.05,0)</f>
        <v>0</v>
      </c>
      <c r="L85" s="48">
        <f t="shared" ref="L85" si="150">+ROUNDUP($I$4*B85*K85+J85,0)</f>
        <v>5</v>
      </c>
      <c r="M85" s="41">
        <f t="shared" ref="M85" si="151">+IF(OR(LEFT(G85&amp;"",1)="C",LEFT(G85&amp;"",1)="R"),ROUNDUP($I$4*B85+L85,-1),$I$4*B85+L85)</f>
        <v>10</v>
      </c>
    </row>
    <row r="86" spans="1:13" s="2" customFormat="1" x14ac:dyDescent="0.2">
      <c r="A86" s="13"/>
      <c r="B86" s="45">
        <v>1</v>
      </c>
      <c r="C86" s="46" t="s">
        <v>28</v>
      </c>
      <c r="D86" s="46" t="s">
        <v>107</v>
      </c>
      <c r="E86" s="46" t="s">
        <v>244</v>
      </c>
      <c r="F86" s="46" t="s">
        <v>386</v>
      </c>
      <c r="G86" s="46" t="s">
        <v>542</v>
      </c>
      <c r="H86" s="46" t="s">
        <v>656</v>
      </c>
      <c r="I86" s="46"/>
      <c r="J86" s="48">
        <f>+IF(OR(I86="BGA",I86="FP",I86="TH"),1,IF($I$4*B86&lt;100,5,0))</f>
        <v>5</v>
      </c>
      <c r="K86" s="47">
        <f>+IF(AND(I86="",$I$4*B86&gt;100),0.05,0)</f>
        <v>0</v>
      </c>
      <c r="L86" s="48">
        <f>+ROUNDUP($I$4*B86*K86+J86,0)</f>
        <v>5</v>
      </c>
      <c r="M86" s="41">
        <f>+IF(OR(LEFT(G86&amp;"",1)="C",LEFT(G86&amp;"",1)="R"),ROUNDUP($I$4*B86+L86,-1),$I$4*B86+L86)</f>
        <v>10</v>
      </c>
    </row>
    <row r="87" spans="1:13" s="2" customFormat="1" x14ac:dyDescent="0.2">
      <c r="A87" s="13"/>
      <c r="B87" s="45">
        <v>3</v>
      </c>
      <c r="C87" s="46" t="s">
        <v>28</v>
      </c>
      <c r="D87" s="46" t="s">
        <v>108</v>
      </c>
      <c r="E87" s="46" t="s">
        <v>245</v>
      </c>
      <c r="F87" s="46" t="s">
        <v>387</v>
      </c>
      <c r="G87" s="46" t="s">
        <v>543</v>
      </c>
      <c r="H87" s="46" t="s">
        <v>656</v>
      </c>
      <c r="I87" s="46"/>
      <c r="J87" s="48">
        <f t="shared" ref="J87:J89" si="152">+IF(OR(I87="BGA",I87="FP",I87="TH"),1,IF($I$4*B87&lt;100,5,0))</f>
        <v>5</v>
      </c>
      <c r="K87" s="47">
        <f t="shared" ref="K87:K89" si="153">+IF(AND(I87="",$I$4*B87&gt;100),0.05,0)</f>
        <v>0</v>
      </c>
      <c r="L87" s="48">
        <f t="shared" ref="L87:L89" si="154">+ROUNDUP($I$4*B87*K87+J87,0)</f>
        <v>5</v>
      </c>
      <c r="M87" s="41">
        <f t="shared" ref="M87:M89" si="155">+IF(OR(LEFT(G87&amp;"",1)="C",LEFT(G87&amp;"",1)="R"),ROUNDUP($I$4*B87+L87,-1),$I$4*B87+L87)</f>
        <v>10</v>
      </c>
    </row>
    <row r="88" spans="1:13" s="2" customFormat="1" x14ac:dyDescent="0.2">
      <c r="A88" s="13"/>
      <c r="B88" s="45">
        <v>4</v>
      </c>
      <c r="C88" s="46" t="s">
        <v>28</v>
      </c>
      <c r="D88" s="46" t="s">
        <v>100</v>
      </c>
      <c r="E88" s="46" t="s">
        <v>246</v>
      </c>
      <c r="F88" s="46" t="s">
        <v>379</v>
      </c>
      <c r="G88" s="46" t="s">
        <v>544</v>
      </c>
      <c r="H88" s="46" t="s">
        <v>656</v>
      </c>
      <c r="I88" s="46"/>
      <c r="J88" s="48">
        <f>+IF(OR(I88="BGA",I88="FP",I88="TH"),1,IF($I$4*B88&lt;100,5,0))</f>
        <v>5</v>
      </c>
      <c r="K88" s="47">
        <f>+IF(AND(I88="",$I$4*B88&gt;100),0.05,0)</f>
        <v>0</v>
      </c>
      <c r="L88" s="48">
        <f>+ROUNDUP($I$4*B88*K88+J88,0)</f>
        <v>5</v>
      </c>
      <c r="M88" s="41">
        <f>+IF(OR(LEFT(G88&amp;"",1)="C",LEFT(G88&amp;"",1)="R"),ROUNDUP($I$4*B88+L88,-1),$I$4*B88+L88)</f>
        <v>10</v>
      </c>
    </row>
    <row r="89" spans="1:13" s="2" customFormat="1" x14ac:dyDescent="0.2">
      <c r="A89" s="13"/>
      <c r="B89" s="45">
        <v>1</v>
      </c>
      <c r="C89" s="46" t="s">
        <v>28</v>
      </c>
      <c r="D89" s="46" t="s">
        <v>109</v>
      </c>
      <c r="E89" s="46" t="s">
        <v>247</v>
      </c>
      <c r="F89" s="46" t="s">
        <v>388</v>
      </c>
      <c r="G89" s="46" t="s">
        <v>545</v>
      </c>
      <c r="H89" s="46" t="s">
        <v>656</v>
      </c>
      <c r="I89" s="46"/>
      <c r="J89" s="48">
        <f t="shared" ref="J89" si="156">+IF(OR(I89="BGA",I89="FP",I89="TH"),1,IF($I$4*B89&lt;100,5,0))</f>
        <v>5</v>
      </c>
      <c r="K89" s="47">
        <f t="shared" ref="K89" si="157">+IF(AND(I89="",$I$4*B89&gt;100),0.05,0)</f>
        <v>0</v>
      </c>
      <c r="L89" s="48">
        <f t="shared" ref="L89" si="158">+ROUNDUP($I$4*B89*K89+J89,0)</f>
        <v>5</v>
      </c>
      <c r="M89" s="41">
        <f t="shared" ref="M89" si="159">+IF(OR(LEFT(G89&amp;"",1)="C",LEFT(G89&amp;"",1)="R"),ROUNDUP($I$4*B89+L89,-1),$I$4*B89+L89)</f>
        <v>10</v>
      </c>
    </row>
    <row r="90" spans="1:13" s="2" customFormat="1" ht="33.75" x14ac:dyDescent="0.2">
      <c r="A90" s="13"/>
      <c r="B90" s="45">
        <v>23</v>
      </c>
      <c r="C90" s="46" t="s">
        <v>28</v>
      </c>
      <c r="D90" s="46" t="s">
        <v>110</v>
      </c>
      <c r="E90" s="46" t="s">
        <v>248</v>
      </c>
      <c r="F90" s="46" t="s">
        <v>389</v>
      </c>
      <c r="G90" s="46" t="s">
        <v>546</v>
      </c>
      <c r="H90" s="46" t="s">
        <v>656</v>
      </c>
      <c r="I90" s="46"/>
      <c r="J90" s="48">
        <f>+IF(OR(I90="BGA",I90="FP",I90="TH"),1,IF($I$4*B90&lt;100,5,0))</f>
        <v>5</v>
      </c>
      <c r="K90" s="47">
        <f>+IF(AND(I90="",$I$4*B90&gt;100),0.05,0)</f>
        <v>0</v>
      </c>
      <c r="L90" s="48">
        <f>+ROUNDUP($I$4*B90*K90+J90,0)</f>
        <v>5</v>
      </c>
      <c r="M90" s="41">
        <f>+IF(OR(LEFT(G90&amp;"",1)="C",LEFT(G90&amp;"",1)="R"),ROUNDUP($I$4*B90+L90,-1),$I$4*B90+L90)</f>
        <v>30</v>
      </c>
    </row>
    <row r="91" spans="1:13" s="2" customFormat="1" x14ac:dyDescent="0.2">
      <c r="A91" s="13"/>
      <c r="B91" s="45">
        <v>4</v>
      </c>
      <c r="C91" s="46" t="s">
        <v>28</v>
      </c>
      <c r="D91" s="46" t="s">
        <v>111</v>
      </c>
      <c r="E91" s="46" t="s">
        <v>249</v>
      </c>
      <c r="F91" s="46" t="s">
        <v>390</v>
      </c>
      <c r="G91" s="46" t="s">
        <v>547</v>
      </c>
      <c r="H91" s="46" t="s">
        <v>656</v>
      </c>
      <c r="I91" s="46"/>
      <c r="J91" s="48">
        <f t="shared" ref="J91:J105" si="160">+IF(OR(I91="BGA",I91="FP",I91="TH"),1,IF($I$4*B91&lt;100,5,0))</f>
        <v>5</v>
      </c>
      <c r="K91" s="47">
        <f t="shared" ref="K91:K105" si="161">+IF(AND(I91="",$I$4*B91&gt;100),0.05,0)</f>
        <v>0</v>
      </c>
      <c r="L91" s="48">
        <f t="shared" ref="L91:L105" si="162">+ROUNDUP($I$4*B91*K91+J91,0)</f>
        <v>5</v>
      </c>
      <c r="M91" s="41">
        <f t="shared" ref="M91:M105" si="163">+IF(OR(LEFT(G91&amp;"",1)="C",LEFT(G91&amp;"",1)="R"),ROUNDUP($I$4*B91+L91,-1),$I$4*B91+L91)</f>
        <v>10</v>
      </c>
    </row>
    <row r="92" spans="1:13" s="2" customFormat="1" x14ac:dyDescent="0.2">
      <c r="A92" s="13"/>
      <c r="B92" s="45">
        <v>3</v>
      </c>
      <c r="C92" s="46" t="s">
        <v>28</v>
      </c>
      <c r="D92" s="46" t="s">
        <v>112</v>
      </c>
      <c r="E92" s="46" t="s">
        <v>250</v>
      </c>
      <c r="F92" s="46" t="s">
        <v>391</v>
      </c>
      <c r="G92" s="46" t="s">
        <v>548</v>
      </c>
      <c r="H92" s="46" t="s">
        <v>657</v>
      </c>
      <c r="I92" s="46"/>
      <c r="J92" s="48">
        <f>+IF(OR(I92="BGA",I92="FP",I92="TH"),1,IF($I$4*B92&lt;100,5,0))</f>
        <v>5</v>
      </c>
      <c r="K92" s="47">
        <f>+IF(AND(I92="",$I$4*B92&gt;100),0.05,0)</f>
        <v>0</v>
      </c>
      <c r="L92" s="48">
        <f>+ROUNDUP($I$4*B92*K92+J92,0)</f>
        <v>5</v>
      </c>
      <c r="M92" s="41">
        <f>+IF(OR(LEFT(G92&amp;"",1)="C",LEFT(G92&amp;"",1)="R"),ROUNDUP($I$4*B92+L92,-1),$I$4*B92+L92)</f>
        <v>10</v>
      </c>
    </row>
    <row r="93" spans="1:13" s="2" customFormat="1" x14ac:dyDescent="0.2">
      <c r="A93" s="13"/>
      <c r="B93" s="45">
        <v>1</v>
      </c>
      <c r="C93" s="46" t="s">
        <v>28</v>
      </c>
      <c r="D93" s="46" t="s">
        <v>99</v>
      </c>
      <c r="E93" s="46" t="s">
        <v>251</v>
      </c>
      <c r="F93" s="46" t="s">
        <v>378</v>
      </c>
      <c r="G93" s="46" t="s">
        <v>549</v>
      </c>
      <c r="H93" s="46" t="s">
        <v>657</v>
      </c>
      <c r="I93" s="46"/>
      <c r="J93" s="48">
        <f t="shared" ref="J93" si="164">+IF(OR(I93="BGA",I93="FP",I93="TH"),1,IF($I$4*B93&lt;100,5,0))</f>
        <v>5</v>
      </c>
      <c r="K93" s="47">
        <f t="shared" ref="K93" si="165">+IF(AND(I93="",$I$4*B93&gt;100),0.05,0)</f>
        <v>0</v>
      </c>
      <c r="L93" s="48">
        <f t="shared" ref="L93" si="166">+ROUNDUP($I$4*B93*K93+J93,0)</f>
        <v>5</v>
      </c>
      <c r="M93" s="41">
        <f t="shared" ref="M93" si="167">+IF(OR(LEFT(G93&amp;"",1)="C",LEFT(G93&amp;"",1)="R"),ROUNDUP($I$4*B93+L93,-1),$I$4*B93+L93)</f>
        <v>10</v>
      </c>
    </row>
    <row r="94" spans="1:13" s="2" customFormat="1" x14ac:dyDescent="0.2">
      <c r="A94" s="13"/>
      <c r="B94" s="45">
        <v>1</v>
      </c>
      <c r="C94" s="46" t="s">
        <v>28</v>
      </c>
      <c r="D94" s="46" t="s">
        <v>113</v>
      </c>
      <c r="E94" s="46" t="s">
        <v>252</v>
      </c>
      <c r="F94" s="46" t="s">
        <v>392</v>
      </c>
      <c r="G94" s="46" t="s">
        <v>550</v>
      </c>
      <c r="H94" s="46" t="s">
        <v>657</v>
      </c>
      <c r="I94" s="46"/>
      <c r="J94" s="48">
        <f>+IF(OR(I94="BGA",I94="FP",I94="TH"),1,IF($I$4*B94&lt;100,5,0))</f>
        <v>5</v>
      </c>
      <c r="K94" s="47">
        <f>+IF(AND(I94="",$I$4*B94&gt;100),0.05,0)</f>
        <v>0</v>
      </c>
      <c r="L94" s="48">
        <f>+ROUNDUP($I$4*B94*K94+J94,0)</f>
        <v>5</v>
      </c>
      <c r="M94" s="41">
        <f>+IF(OR(LEFT(G94&amp;"",1)="C",LEFT(G94&amp;"",1)="R"),ROUNDUP($I$4*B94+L94,-1),$I$4*B94+L94)</f>
        <v>10</v>
      </c>
    </row>
    <row r="95" spans="1:13" s="2" customFormat="1" x14ac:dyDescent="0.2">
      <c r="A95" s="13"/>
      <c r="B95" s="45">
        <v>1</v>
      </c>
      <c r="C95" s="46" t="s">
        <v>28</v>
      </c>
      <c r="D95" s="46" t="s">
        <v>114</v>
      </c>
      <c r="E95" s="46" t="s">
        <v>253</v>
      </c>
      <c r="F95" s="46" t="s">
        <v>393</v>
      </c>
      <c r="G95" s="46" t="s">
        <v>551</v>
      </c>
      <c r="H95" s="46" t="s">
        <v>657</v>
      </c>
      <c r="I95" s="46"/>
      <c r="J95" s="48">
        <f t="shared" ref="J95:J97" si="168">+IF(OR(I95="BGA",I95="FP",I95="TH"),1,IF($I$4*B95&lt;100,5,0))</f>
        <v>5</v>
      </c>
      <c r="K95" s="47">
        <f t="shared" ref="K95:K97" si="169">+IF(AND(I95="",$I$4*B95&gt;100),0.05,0)</f>
        <v>0</v>
      </c>
      <c r="L95" s="48">
        <f t="shared" ref="L95:L97" si="170">+ROUNDUP($I$4*B95*K95+J95,0)</f>
        <v>5</v>
      </c>
      <c r="M95" s="41">
        <f t="shared" ref="M95:M97" si="171">+IF(OR(LEFT(G95&amp;"",1)="C",LEFT(G95&amp;"",1)="R"),ROUNDUP($I$4*B95+L95,-1),$I$4*B95+L95)</f>
        <v>10</v>
      </c>
    </row>
    <row r="96" spans="1:13" s="2" customFormat="1" x14ac:dyDescent="0.2">
      <c r="A96" s="13"/>
      <c r="B96" s="45">
        <v>5</v>
      </c>
      <c r="C96" s="46" t="s">
        <v>28</v>
      </c>
      <c r="D96" s="46" t="s">
        <v>101</v>
      </c>
      <c r="E96" s="46" t="s">
        <v>254</v>
      </c>
      <c r="F96" s="46" t="s">
        <v>380</v>
      </c>
      <c r="G96" s="46" t="s">
        <v>552</v>
      </c>
      <c r="H96" s="46" t="s">
        <v>657</v>
      </c>
      <c r="I96" s="46"/>
      <c r="J96" s="48">
        <f>+IF(OR(I96="BGA",I96="FP",I96="TH"),1,IF($I$4*B96&lt;100,5,0))</f>
        <v>5</v>
      </c>
      <c r="K96" s="47">
        <f>+IF(AND(I96="",$I$4*B96&gt;100),0.05,0)</f>
        <v>0</v>
      </c>
      <c r="L96" s="48">
        <f>+ROUNDUP($I$4*B96*K96+J96,0)</f>
        <v>5</v>
      </c>
      <c r="M96" s="41">
        <f>+IF(OR(LEFT(G96&amp;"",1)="C",LEFT(G96&amp;"",1)="R"),ROUNDUP($I$4*B96+L96,-1),$I$4*B96+L96)</f>
        <v>10</v>
      </c>
    </row>
    <row r="97" spans="1:13" s="2" customFormat="1" x14ac:dyDescent="0.2">
      <c r="A97" s="13"/>
      <c r="B97" s="45">
        <v>5</v>
      </c>
      <c r="C97" s="46" t="s">
        <v>28</v>
      </c>
      <c r="D97" s="46" t="s">
        <v>115</v>
      </c>
      <c r="E97" s="46" t="s">
        <v>255</v>
      </c>
      <c r="F97" s="46" t="s">
        <v>394</v>
      </c>
      <c r="G97" s="46" t="s">
        <v>553</v>
      </c>
      <c r="H97" s="46" t="s">
        <v>657</v>
      </c>
      <c r="I97" s="46"/>
      <c r="J97" s="48">
        <f t="shared" ref="J97" si="172">+IF(OR(I97="BGA",I97="FP",I97="TH"),1,IF($I$4*B97&lt;100,5,0))</f>
        <v>5</v>
      </c>
      <c r="K97" s="47">
        <f t="shared" ref="K97" si="173">+IF(AND(I97="",$I$4*B97&gt;100),0.05,0)</f>
        <v>0</v>
      </c>
      <c r="L97" s="48">
        <f t="shared" ref="L97" si="174">+ROUNDUP($I$4*B97*K97+J97,0)</f>
        <v>5</v>
      </c>
      <c r="M97" s="41">
        <f t="shared" ref="M97" si="175">+IF(OR(LEFT(G97&amp;"",1)="C",LEFT(G97&amp;"",1)="R"),ROUNDUP($I$4*B97+L97,-1),$I$4*B97+L97)</f>
        <v>10</v>
      </c>
    </row>
    <row r="98" spans="1:13" s="2" customFormat="1" x14ac:dyDescent="0.2">
      <c r="A98" s="13"/>
      <c r="B98" s="45">
        <v>1</v>
      </c>
      <c r="C98" s="46" t="s">
        <v>28</v>
      </c>
      <c r="D98" s="46" t="s">
        <v>116</v>
      </c>
      <c r="E98" s="46" t="s">
        <v>256</v>
      </c>
      <c r="F98" s="46" t="s">
        <v>395</v>
      </c>
      <c r="G98" s="46" t="s">
        <v>554</v>
      </c>
      <c r="H98" s="46" t="s">
        <v>657</v>
      </c>
      <c r="I98" s="46"/>
      <c r="J98" s="48">
        <f>+IF(OR(I98="BGA",I98="FP",I98="TH"),1,IF($I$4*B98&lt;100,5,0))</f>
        <v>5</v>
      </c>
      <c r="K98" s="47">
        <f>+IF(AND(I98="",$I$4*B98&gt;100),0.05,0)</f>
        <v>0</v>
      </c>
      <c r="L98" s="48">
        <f>+ROUNDUP($I$4*B98*K98+J98,0)</f>
        <v>5</v>
      </c>
      <c r="M98" s="41">
        <f>+IF(OR(LEFT(G98&amp;"",1)="C",LEFT(G98&amp;"",1)="R"),ROUNDUP($I$4*B98+L98,-1),$I$4*B98+L98)</f>
        <v>10</v>
      </c>
    </row>
    <row r="99" spans="1:13" s="2" customFormat="1" x14ac:dyDescent="0.2">
      <c r="A99" s="13"/>
      <c r="B99" s="45">
        <v>1</v>
      </c>
      <c r="C99" s="46" t="s">
        <v>28</v>
      </c>
      <c r="D99" s="46" t="s">
        <v>117</v>
      </c>
      <c r="E99" s="46" t="s">
        <v>257</v>
      </c>
      <c r="F99" s="46" t="s">
        <v>396</v>
      </c>
      <c r="G99" s="46" t="s">
        <v>555</v>
      </c>
      <c r="H99" s="46" t="s">
        <v>657</v>
      </c>
      <c r="I99" s="46"/>
      <c r="J99" s="48">
        <f t="shared" ref="J99:J105" si="176">+IF(OR(I99="BGA",I99="FP",I99="TH"),1,IF($I$4*B99&lt;100,5,0))</f>
        <v>5</v>
      </c>
      <c r="K99" s="47">
        <f t="shared" ref="K99:K105" si="177">+IF(AND(I99="",$I$4*B99&gt;100),0.05,0)</f>
        <v>0</v>
      </c>
      <c r="L99" s="48">
        <f t="shared" ref="L99:L105" si="178">+ROUNDUP($I$4*B99*K99+J99,0)</f>
        <v>5</v>
      </c>
      <c r="M99" s="41">
        <f t="shared" ref="M99:M105" si="179">+IF(OR(LEFT(G99&amp;"",1)="C",LEFT(G99&amp;"",1)="R"),ROUNDUP($I$4*B99+L99,-1),$I$4*B99+L99)</f>
        <v>10</v>
      </c>
    </row>
    <row r="100" spans="1:13" s="2" customFormat="1" x14ac:dyDescent="0.2">
      <c r="A100" s="13"/>
      <c r="B100" s="45">
        <v>1</v>
      </c>
      <c r="C100" s="46" t="s">
        <v>28</v>
      </c>
      <c r="D100" s="46" t="s">
        <v>118</v>
      </c>
      <c r="E100" s="46" t="s">
        <v>258</v>
      </c>
      <c r="F100" s="46" t="s">
        <v>397</v>
      </c>
      <c r="G100" s="46" t="s">
        <v>556</v>
      </c>
      <c r="H100" s="46" t="s">
        <v>657</v>
      </c>
      <c r="I100" s="46"/>
      <c r="J100" s="48">
        <f>+IF(OR(I100="BGA",I100="FP",I100="TH"),1,IF($I$4*B100&lt;100,5,0))</f>
        <v>5</v>
      </c>
      <c r="K100" s="47">
        <f>+IF(AND(I100="",$I$4*B100&gt;100),0.05,0)</f>
        <v>0</v>
      </c>
      <c r="L100" s="48">
        <f>+ROUNDUP($I$4*B100*K100+J100,0)</f>
        <v>5</v>
      </c>
      <c r="M100" s="41">
        <f>+IF(OR(LEFT(G100&amp;"",1)="C",LEFT(G100&amp;"",1)="R"),ROUNDUP($I$4*B100+L100,-1),$I$4*B100+L100)</f>
        <v>10</v>
      </c>
    </row>
    <row r="101" spans="1:13" s="2" customFormat="1" x14ac:dyDescent="0.2">
      <c r="A101" s="13"/>
      <c r="B101" s="45">
        <v>1</v>
      </c>
      <c r="C101" s="46" t="s">
        <v>28</v>
      </c>
      <c r="D101" s="46" t="s">
        <v>119</v>
      </c>
      <c r="E101" s="46" t="s">
        <v>259</v>
      </c>
      <c r="F101" s="46" t="s">
        <v>398</v>
      </c>
      <c r="G101" s="46" t="s">
        <v>557</v>
      </c>
      <c r="H101" s="46" t="s">
        <v>657</v>
      </c>
      <c r="I101" s="46"/>
      <c r="J101" s="48">
        <f t="shared" ref="J101" si="180">+IF(OR(I101="BGA",I101="FP",I101="TH"),1,IF($I$4*B101&lt;100,5,0))</f>
        <v>5</v>
      </c>
      <c r="K101" s="47">
        <f t="shared" ref="K101" si="181">+IF(AND(I101="",$I$4*B101&gt;100),0.05,0)</f>
        <v>0</v>
      </c>
      <c r="L101" s="48">
        <f t="shared" ref="L101" si="182">+ROUNDUP($I$4*B101*K101+J101,0)</f>
        <v>5</v>
      </c>
      <c r="M101" s="41">
        <f t="shared" ref="M101" si="183">+IF(OR(LEFT(G101&amp;"",1)="C",LEFT(G101&amp;"",1)="R"),ROUNDUP($I$4*B101+L101,-1),$I$4*B101+L101)</f>
        <v>10</v>
      </c>
    </row>
    <row r="102" spans="1:13" s="2" customFormat="1" x14ac:dyDescent="0.2">
      <c r="A102" s="13"/>
      <c r="B102" s="45">
        <v>3</v>
      </c>
      <c r="C102" s="46" t="s">
        <v>32</v>
      </c>
      <c r="D102" s="46" t="s">
        <v>120</v>
      </c>
      <c r="E102" s="46" t="s">
        <v>260</v>
      </c>
      <c r="F102" s="46" t="s">
        <v>399</v>
      </c>
      <c r="G102" s="46" t="s">
        <v>558</v>
      </c>
      <c r="H102" s="46" t="s">
        <v>657</v>
      </c>
      <c r="I102" s="46"/>
      <c r="J102" s="48">
        <f>+IF(OR(I102="BGA",I102="FP",I102="TH"),1,IF($I$4*B102&lt;100,5,0))</f>
        <v>5</v>
      </c>
      <c r="K102" s="47">
        <f>+IF(AND(I102="",$I$4*B102&gt;100),0.05,0)</f>
        <v>0</v>
      </c>
      <c r="L102" s="48">
        <f>+ROUNDUP($I$4*B102*K102+J102,0)</f>
        <v>5</v>
      </c>
      <c r="M102" s="41">
        <f>+IF(OR(LEFT(G102&amp;"",1)="C",LEFT(G102&amp;"",1)="R"),ROUNDUP($I$4*B102+L102,-1),$I$4*B102+L102)</f>
        <v>10</v>
      </c>
    </row>
    <row r="103" spans="1:13" s="2" customFormat="1" x14ac:dyDescent="0.2">
      <c r="A103" s="13"/>
      <c r="B103" s="45">
        <v>2</v>
      </c>
      <c r="C103" s="46" t="s">
        <v>28</v>
      </c>
      <c r="D103" s="46" t="s">
        <v>121</v>
      </c>
      <c r="E103" s="46" t="s">
        <v>261</v>
      </c>
      <c r="F103" s="46" t="s">
        <v>400</v>
      </c>
      <c r="G103" s="46" t="s">
        <v>559</v>
      </c>
      <c r="H103" s="46" t="s">
        <v>656</v>
      </c>
      <c r="I103" s="46"/>
      <c r="J103" s="48">
        <f t="shared" ref="J103:J105" si="184">+IF(OR(I103="BGA",I103="FP",I103="TH"),1,IF($I$4*B103&lt;100,5,0))</f>
        <v>5</v>
      </c>
      <c r="K103" s="47">
        <f t="shared" ref="K103:K105" si="185">+IF(AND(I103="",$I$4*B103&gt;100),0.05,0)</f>
        <v>0</v>
      </c>
      <c r="L103" s="48">
        <f t="shared" ref="L103:L105" si="186">+ROUNDUP($I$4*B103*K103+J103,0)</f>
        <v>5</v>
      </c>
      <c r="M103" s="41">
        <f t="shared" ref="M103:M105" si="187">+IF(OR(LEFT(G103&amp;"",1)="C",LEFT(G103&amp;"",1)="R"),ROUNDUP($I$4*B103+L103,-1),$I$4*B103+L103)</f>
        <v>10</v>
      </c>
    </row>
    <row r="104" spans="1:13" s="2" customFormat="1" x14ac:dyDescent="0.2">
      <c r="A104" s="13"/>
      <c r="B104" s="45">
        <v>1</v>
      </c>
      <c r="C104" s="46" t="s">
        <v>28</v>
      </c>
      <c r="D104" s="46" t="s">
        <v>122</v>
      </c>
      <c r="E104" s="46" t="s">
        <v>262</v>
      </c>
      <c r="F104" s="46" t="s">
        <v>401</v>
      </c>
      <c r="G104" s="46" t="s">
        <v>560</v>
      </c>
      <c r="H104" s="46" t="s">
        <v>657</v>
      </c>
      <c r="I104" s="46"/>
      <c r="J104" s="48">
        <f>+IF(OR(I104="BGA",I104="FP",I104="TH"),1,IF($I$4*B104&lt;100,5,0))</f>
        <v>5</v>
      </c>
      <c r="K104" s="47">
        <f>+IF(AND(I104="",$I$4*B104&gt;100),0.05,0)</f>
        <v>0</v>
      </c>
      <c r="L104" s="48">
        <f>+ROUNDUP($I$4*B104*K104+J104,0)</f>
        <v>5</v>
      </c>
      <c r="M104" s="41">
        <f>+IF(OR(LEFT(G104&amp;"",1)="C",LEFT(G104&amp;"",1)="R"),ROUNDUP($I$4*B104+L104,-1),$I$4*B104+L104)</f>
        <v>10</v>
      </c>
    </row>
    <row r="105" spans="1:13" s="2" customFormat="1" x14ac:dyDescent="0.2">
      <c r="A105" s="13"/>
      <c r="B105" s="45">
        <v>4</v>
      </c>
      <c r="C105" s="46" t="s">
        <v>28</v>
      </c>
      <c r="D105" s="46" t="s">
        <v>123</v>
      </c>
      <c r="E105" s="46" t="s">
        <v>263</v>
      </c>
      <c r="F105" s="46" t="s">
        <v>402</v>
      </c>
      <c r="G105" s="46" t="s">
        <v>561</v>
      </c>
      <c r="H105" s="46" t="s">
        <v>657</v>
      </c>
      <c r="I105" s="46"/>
      <c r="J105" s="48">
        <f t="shared" ref="J105" si="188">+IF(OR(I105="BGA",I105="FP",I105="TH"),1,IF($I$4*B105&lt;100,5,0))</f>
        <v>5</v>
      </c>
      <c r="K105" s="47">
        <f t="shared" ref="K105" si="189">+IF(AND(I105="",$I$4*B105&gt;100),0.05,0)</f>
        <v>0</v>
      </c>
      <c r="L105" s="48">
        <f t="shared" ref="L105" si="190">+ROUNDUP($I$4*B105*K105+J105,0)</f>
        <v>5</v>
      </c>
      <c r="M105" s="41">
        <f t="shared" ref="M105" si="191">+IF(OR(LEFT(G105&amp;"",1)="C",LEFT(G105&amp;"",1)="R"),ROUNDUP($I$4*B105+L105,-1),$I$4*B105+L105)</f>
        <v>10</v>
      </c>
    </row>
    <row r="106" spans="1:13" s="2" customFormat="1" x14ac:dyDescent="0.2">
      <c r="A106" s="13"/>
      <c r="B106" s="45">
        <v>1</v>
      </c>
      <c r="C106" s="46" t="s">
        <v>28</v>
      </c>
      <c r="D106" s="46" t="s">
        <v>124</v>
      </c>
      <c r="E106" s="46" t="s">
        <v>264</v>
      </c>
      <c r="F106" s="46" t="s">
        <v>403</v>
      </c>
      <c r="G106" s="46" t="s">
        <v>562</v>
      </c>
      <c r="H106" s="46" t="s">
        <v>657</v>
      </c>
      <c r="I106" s="46"/>
      <c r="J106" s="48">
        <f>+IF(OR(I106="BGA",I106="FP",I106="TH"),1,IF($I$4*B106&lt;100,5,0))</f>
        <v>5</v>
      </c>
      <c r="K106" s="47">
        <f>+IF(AND(I106="",$I$4*B106&gt;100),0.05,0)</f>
        <v>0</v>
      </c>
      <c r="L106" s="48">
        <f>+ROUNDUP($I$4*B106*K106+J106,0)</f>
        <v>5</v>
      </c>
      <c r="M106" s="41">
        <f>+IF(OR(LEFT(G106&amp;"",1)="C",LEFT(G106&amp;"",1)="R"),ROUNDUP($I$4*B106+L106,-1),$I$4*B106+L106)</f>
        <v>10</v>
      </c>
    </row>
    <row r="107" spans="1:13" s="2" customFormat="1" x14ac:dyDescent="0.2">
      <c r="A107" s="13"/>
      <c r="B107" s="45">
        <v>4</v>
      </c>
      <c r="C107" s="46" t="s">
        <v>28</v>
      </c>
      <c r="D107" s="46" t="s">
        <v>125</v>
      </c>
      <c r="E107" s="46" t="s">
        <v>265</v>
      </c>
      <c r="F107" s="46" t="s">
        <v>404</v>
      </c>
      <c r="G107" s="46" t="s">
        <v>563</v>
      </c>
      <c r="H107" s="46" t="s">
        <v>657</v>
      </c>
      <c r="I107" s="46"/>
      <c r="J107" s="48">
        <f t="shared" ref="J107:J137" si="192">+IF(OR(I107="BGA",I107="FP",I107="TH"),1,IF($I$4*B107&lt;100,5,0))</f>
        <v>5</v>
      </c>
      <c r="K107" s="47">
        <f t="shared" ref="K107:K137" si="193">+IF(AND(I107="",$I$4*B107&gt;100),0.05,0)</f>
        <v>0</v>
      </c>
      <c r="L107" s="48">
        <f t="shared" ref="L107:L137" si="194">+ROUNDUP($I$4*B107*K107+J107,0)</f>
        <v>5</v>
      </c>
      <c r="M107" s="41">
        <f t="shared" ref="M107:M137" si="195">+IF(OR(LEFT(G107&amp;"",1)="C",LEFT(G107&amp;"",1)="R"),ROUNDUP($I$4*B107+L107,-1),$I$4*B107+L107)</f>
        <v>10</v>
      </c>
    </row>
    <row r="108" spans="1:13" s="2" customFormat="1" x14ac:dyDescent="0.2">
      <c r="A108" s="13"/>
      <c r="B108" s="45">
        <v>4</v>
      </c>
      <c r="C108" s="46" t="s">
        <v>28</v>
      </c>
      <c r="D108" s="46" t="s">
        <v>126</v>
      </c>
      <c r="E108" s="46" t="s">
        <v>266</v>
      </c>
      <c r="F108" s="46" t="s">
        <v>405</v>
      </c>
      <c r="G108" s="46" t="s">
        <v>564</v>
      </c>
      <c r="H108" s="46" t="s">
        <v>657</v>
      </c>
      <c r="I108" s="46"/>
      <c r="J108" s="48">
        <f>+IF(OR(I108="BGA",I108="FP",I108="TH"),1,IF($I$4*B108&lt;100,5,0))</f>
        <v>5</v>
      </c>
      <c r="K108" s="47">
        <f>+IF(AND(I108="",$I$4*B108&gt;100),0.05,0)</f>
        <v>0</v>
      </c>
      <c r="L108" s="48">
        <f>+ROUNDUP($I$4*B108*K108+J108,0)</f>
        <v>5</v>
      </c>
      <c r="M108" s="41">
        <f>+IF(OR(LEFT(G108&amp;"",1)="C",LEFT(G108&amp;"",1)="R"),ROUNDUP($I$4*B108+L108,-1),$I$4*B108+L108)</f>
        <v>10</v>
      </c>
    </row>
    <row r="109" spans="1:13" s="2" customFormat="1" x14ac:dyDescent="0.2">
      <c r="A109" s="13"/>
      <c r="B109" s="45">
        <v>1</v>
      </c>
      <c r="C109" s="46" t="s">
        <v>28</v>
      </c>
      <c r="D109" s="46" t="s">
        <v>127</v>
      </c>
      <c r="E109" s="46" t="s">
        <v>267</v>
      </c>
      <c r="F109" s="46" t="s">
        <v>406</v>
      </c>
      <c r="G109" s="46" t="s">
        <v>565</v>
      </c>
      <c r="H109" s="46" t="s">
        <v>657</v>
      </c>
      <c r="I109" s="46"/>
      <c r="J109" s="48">
        <f t="shared" ref="J109" si="196">+IF(OR(I109="BGA",I109="FP",I109="TH"),1,IF($I$4*B109&lt;100,5,0))</f>
        <v>5</v>
      </c>
      <c r="K109" s="47">
        <f t="shared" ref="K109" si="197">+IF(AND(I109="",$I$4*B109&gt;100),0.05,0)</f>
        <v>0</v>
      </c>
      <c r="L109" s="48">
        <f t="shared" ref="L109" si="198">+ROUNDUP($I$4*B109*K109+J109,0)</f>
        <v>5</v>
      </c>
      <c r="M109" s="41">
        <f t="shared" ref="M109" si="199">+IF(OR(LEFT(G109&amp;"",1)="C",LEFT(G109&amp;"",1)="R"),ROUNDUP($I$4*B109+L109,-1),$I$4*B109+L109)</f>
        <v>10</v>
      </c>
    </row>
    <row r="110" spans="1:13" s="2" customFormat="1" x14ac:dyDescent="0.2">
      <c r="A110" s="13"/>
      <c r="B110" s="45">
        <v>1</v>
      </c>
      <c r="C110" s="46" t="s">
        <v>28</v>
      </c>
      <c r="D110" s="46" t="s">
        <v>128</v>
      </c>
      <c r="E110" s="46" t="s">
        <v>268</v>
      </c>
      <c r="F110" s="46" t="s">
        <v>407</v>
      </c>
      <c r="G110" s="46" t="s">
        <v>566</v>
      </c>
      <c r="H110" s="46" t="s">
        <v>657</v>
      </c>
      <c r="I110" s="46"/>
      <c r="J110" s="48">
        <f>+IF(OR(I110="BGA",I110="FP",I110="TH"),1,IF($I$4*B110&lt;100,5,0))</f>
        <v>5</v>
      </c>
      <c r="K110" s="47">
        <f>+IF(AND(I110="",$I$4*B110&gt;100),0.05,0)</f>
        <v>0</v>
      </c>
      <c r="L110" s="48">
        <f>+ROUNDUP($I$4*B110*K110+J110,0)</f>
        <v>5</v>
      </c>
      <c r="M110" s="41">
        <f>+IF(OR(LEFT(G110&amp;"",1)="C",LEFT(G110&amp;"",1)="R"),ROUNDUP($I$4*B110+L110,-1),$I$4*B110+L110)</f>
        <v>10</v>
      </c>
    </row>
    <row r="111" spans="1:13" s="2" customFormat="1" x14ac:dyDescent="0.2">
      <c r="A111" s="13"/>
      <c r="B111" s="45">
        <v>4</v>
      </c>
      <c r="C111" s="46" t="s">
        <v>28</v>
      </c>
      <c r="D111" s="46" t="s">
        <v>129</v>
      </c>
      <c r="E111" s="46" t="s">
        <v>246</v>
      </c>
      <c r="F111" s="46" t="s">
        <v>408</v>
      </c>
      <c r="G111" s="46" t="s">
        <v>567</v>
      </c>
      <c r="H111" s="46" t="s">
        <v>658</v>
      </c>
      <c r="I111" s="46"/>
      <c r="J111" s="48">
        <f t="shared" ref="J111:J113" si="200">+IF(OR(I111="BGA",I111="FP",I111="TH"),1,IF($I$4*B111&lt;100,5,0))</f>
        <v>5</v>
      </c>
      <c r="K111" s="47">
        <f t="shared" ref="K111:K113" si="201">+IF(AND(I111="",$I$4*B111&gt;100),0.05,0)</f>
        <v>0</v>
      </c>
      <c r="L111" s="48">
        <f t="shared" ref="L111:L113" si="202">+ROUNDUP($I$4*B111*K111+J111,0)</f>
        <v>5</v>
      </c>
      <c r="M111" s="41">
        <f t="shared" ref="M111:M113" si="203">+IF(OR(LEFT(G111&amp;"",1)="C",LEFT(G111&amp;"",1)="R"),ROUNDUP($I$4*B111+L111,-1),$I$4*B111+L111)</f>
        <v>10</v>
      </c>
    </row>
    <row r="112" spans="1:13" s="2" customFormat="1" x14ac:dyDescent="0.2">
      <c r="A112" s="13"/>
      <c r="B112" s="45">
        <v>2</v>
      </c>
      <c r="C112" s="46" t="s">
        <v>28</v>
      </c>
      <c r="D112" s="46" t="s">
        <v>130</v>
      </c>
      <c r="E112" s="46" t="s">
        <v>269</v>
      </c>
      <c r="F112" s="46" t="s">
        <v>409</v>
      </c>
      <c r="G112" s="46" t="s">
        <v>568</v>
      </c>
      <c r="H112" s="46" t="s">
        <v>659</v>
      </c>
      <c r="I112" s="46" t="s">
        <v>21</v>
      </c>
      <c r="J112" s="48">
        <f>+IF(OR(I112="BGA",I112="FP",I112="TH"),1,IF($I$4*B112&lt;100,5,0))</f>
        <v>5</v>
      </c>
      <c r="K112" s="47">
        <f>+IF(AND(I112="",$I$4*B112&gt;100),0.05,0)</f>
        <v>0</v>
      </c>
      <c r="L112" s="48">
        <f>+ROUNDUP($I$4*B112*K112+J112,0)</f>
        <v>5</v>
      </c>
      <c r="M112" s="41">
        <f>+IF(OR(LEFT(G112&amp;"",1)="C",LEFT(G112&amp;"",1)="R"),ROUNDUP($I$4*B112+L112,-1),$I$4*B112+L112)</f>
        <v>10</v>
      </c>
    </row>
    <row r="113" spans="1:13" s="2" customFormat="1" x14ac:dyDescent="0.2">
      <c r="A113" s="13"/>
      <c r="B113" s="45">
        <v>2</v>
      </c>
      <c r="C113" s="46" t="s">
        <v>28</v>
      </c>
      <c r="D113" s="46" t="s">
        <v>131</v>
      </c>
      <c r="E113" s="46" t="s">
        <v>270</v>
      </c>
      <c r="F113" s="46" t="s">
        <v>410</v>
      </c>
      <c r="G113" s="46" t="s">
        <v>569</v>
      </c>
      <c r="H113" s="46" t="s">
        <v>657</v>
      </c>
      <c r="I113" s="46"/>
      <c r="J113" s="48">
        <f t="shared" ref="J113" si="204">+IF(OR(I113="BGA",I113="FP",I113="TH"),1,IF($I$4*B113&lt;100,5,0))</f>
        <v>5</v>
      </c>
      <c r="K113" s="47">
        <f t="shared" ref="K113" si="205">+IF(AND(I113="",$I$4*B113&gt;100),0.05,0)</f>
        <v>0</v>
      </c>
      <c r="L113" s="48">
        <f t="shared" ref="L113" si="206">+ROUNDUP($I$4*B113*K113+J113,0)</f>
        <v>5</v>
      </c>
      <c r="M113" s="41">
        <f t="shared" ref="M113" si="207">+IF(OR(LEFT(G113&amp;"",1)="C",LEFT(G113&amp;"",1)="R"),ROUNDUP($I$4*B113+L113,-1),$I$4*B113+L113)</f>
        <v>10</v>
      </c>
    </row>
    <row r="114" spans="1:13" s="2" customFormat="1" x14ac:dyDescent="0.2">
      <c r="A114" s="13"/>
      <c r="B114" s="45">
        <v>1</v>
      </c>
      <c r="C114" s="46" t="s">
        <v>28</v>
      </c>
      <c r="D114" s="46" t="s">
        <v>132</v>
      </c>
      <c r="E114" s="46" t="s">
        <v>271</v>
      </c>
      <c r="F114" s="46" t="s">
        <v>411</v>
      </c>
      <c r="G114" s="46" t="s">
        <v>570</v>
      </c>
      <c r="H114" s="46" t="s">
        <v>657</v>
      </c>
      <c r="I114" s="46"/>
      <c r="J114" s="48">
        <f>+IF(OR(I114="BGA",I114="FP",I114="TH"),1,IF($I$4*B114&lt;100,5,0))</f>
        <v>5</v>
      </c>
      <c r="K114" s="47">
        <f>+IF(AND(I114="",$I$4*B114&gt;100),0.05,0)</f>
        <v>0</v>
      </c>
      <c r="L114" s="48">
        <f>+ROUNDUP($I$4*B114*K114+J114,0)</f>
        <v>5</v>
      </c>
      <c r="M114" s="41">
        <f>+IF(OR(LEFT(G114&amp;"",1)="C",LEFT(G114&amp;"",1)="R"),ROUNDUP($I$4*B114+L114,-1),$I$4*B114+L114)</f>
        <v>10</v>
      </c>
    </row>
    <row r="115" spans="1:13" s="2" customFormat="1" x14ac:dyDescent="0.2">
      <c r="A115" s="13"/>
      <c r="B115" s="45">
        <v>1</v>
      </c>
      <c r="C115" s="46" t="s">
        <v>28</v>
      </c>
      <c r="D115" s="46" t="s">
        <v>133</v>
      </c>
      <c r="E115" s="46" t="s">
        <v>272</v>
      </c>
      <c r="F115" s="46" t="s">
        <v>412</v>
      </c>
      <c r="G115" s="46" t="s">
        <v>571</v>
      </c>
      <c r="H115" s="46" t="s">
        <v>657</v>
      </c>
      <c r="I115" s="46"/>
      <c r="J115" s="48">
        <f t="shared" ref="J115:J121" si="208">+IF(OR(I115="BGA",I115="FP",I115="TH"),1,IF($I$4*B115&lt;100,5,0))</f>
        <v>5</v>
      </c>
      <c r="K115" s="47">
        <f t="shared" ref="K115:K121" si="209">+IF(AND(I115="",$I$4*B115&gt;100),0.05,0)</f>
        <v>0</v>
      </c>
      <c r="L115" s="48">
        <f t="shared" ref="L115:L121" si="210">+ROUNDUP($I$4*B115*K115+J115,0)</f>
        <v>5</v>
      </c>
      <c r="M115" s="41">
        <f t="shared" ref="M115:M121" si="211">+IF(OR(LEFT(G115&amp;"",1)="C",LEFT(G115&amp;"",1)="R"),ROUNDUP($I$4*B115+L115,-1),$I$4*B115+L115)</f>
        <v>10</v>
      </c>
    </row>
    <row r="116" spans="1:13" s="2" customFormat="1" x14ac:dyDescent="0.2">
      <c r="A116" s="13"/>
      <c r="B116" s="45">
        <v>1</v>
      </c>
      <c r="C116" s="46" t="s">
        <v>28</v>
      </c>
      <c r="D116" s="46" t="s">
        <v>134</v>
      </c>
      <c r="E116" s="46" t="s">
        <v>273</v>
      </c>
      <c r="F116" s="46" t="s">
        <v>413</v>
      </c>
      <c r="G116" s="46" t="s">
        <v>572</v>
      </c>
      <c r="H116" s="46" t="s">
        <v>657</v>
      </c>
      <c r="I116" s="46"/>
      <c r="J116" s="48">
        <f>+IF(OR(I116="BGA",I116="FP",I116="TH"),1,IF($I$4*B116&lt;100,5,0))</f>
        <v>5</v>
      </c>
      <c r="K116" s="47">
        <f>+IF(AND(I116="",$I$4*B116&gt;100),0.05,0)</f>
        <v>0</v>
      </c>
      <c r="L116" s="48">
        <f>+ROUNDUP($I$4*B116*K116+J116,0)</f>
        <v>5</v>
      </c>
      <c r="M116" s="41">
        <f>+IF(OR(LEFT(G116&amp;"",1)="C",LEFT(G116&amp;"",1)="R"),ROUNDUP($I$4*B116+L116,-1),$I$4*B116+L116)</f>
        <v>10</v>
      </c>
    </row>
    <row r="117" spans="1:13" s="2" customFormat="1" x14ac:dyDescent="0.2">
      <c r="A117" s="13"/>
      <c r="B117" s="45">
        <v>5</v>
      </c>
      <c r="C117" s="46" t="s">
        <v>28</v>
      </c>
      <c r="D117" s="46" t="s">
        <v>135</v>
      </c>
      <c r="E117" s="46" t="s">
        <v>227</v>
      </c>
      <c r="F117" s="46" t="s">
        <v>414</v>
      </c>
      <c r="G117" s="46" t="s">
        <v>573</v>
      </c>
      <c r="H117" s="46" t="s">
        <v>657</v>
      </c>
      <c r="I117" s="46"/>
      <c r="J117" s="48">
        <f t="shared" ref="J117" si="212">+IF(OR(I117="BGA",I117="FP",I117="TH"),1,IF($I$4*B117&lt;100,5,0))</f>
        <v>5</v>
      </c>
      <c r="K117" s="47">
        <f t="shared" ref="K117" si="213">+IF(AND(I117="",$I$4*B117&gt;100),0.05,0)</f>
        <v>0</v>
      </c>
      <c r="L117" s="48">
        <f t="shared" ref="L117" si="214">+ROUNDUP($I$4*B117*K117+J117,0)</f>
        <v>5</v>
      </c>
      <c r="M117" s="41">
        <f t="shared" ref="M117" si="215">+IF(OR(LEFT(G117&amp;"",1)="C",LEFT(G117&amp;"",1)="R"),ROUNDUP($I$4*B117+L117,-1),$I$4*B117+L117)</f>
        <v>10</v>
      </c>
    </row>
    <row r="118" spans="1:13" s="2" customFormat="1" x14ac:dyDescent="0.2">
      <c r="A118" s="13"/>
      <c r="B118" s="45">
        <v>4</v>
      </c>
      <c r="C118" s="46" t="s">
        <v>28</v>
      </c>
      <c r="D118" s="46" t="s">
        <v>136</v>
      </c>
      <c r="E118" s="46" t="s">
        <v>274</v>
      </c>
      <c r="F118" s="46" t="s">
        <v>415</v>
      </c>
      <c r="G118" s="46" t="s">
        <v>574</v>
      </c>
      <c r="H118" s="46" t="s">
        <v>657</v>
      </c>
      <c r="I118" s="46"/>
      <c r="J118" s="48">
        <f>+IF(OR(I118="BGA",I118="FP",I118="TH"),1,IF($I$4*B118&lt;100,5,0))</f>
        <v>5</v>
      </c>
      <c r="K118" s="47">
        <f>+IF(AND(I118="",$I$4*B118&gt;100),0.05,0)</f>
        <v>0</v>
      </c>
      <c r="L118" s="48">
        <f>+ROUNDUP($I$4*B118*K118+J118,0)</f>
        <v>5</v>
      </c>
      <c r="M118" s="41">
        <f>+IF(OR(LEFT(G118&amp;"",1)="C",LEFT(G118&amp;"",1)="R"),ROUNDUP($I$4*B118+L118,-1),$I$4*B118+L118)</f>
        <v>10</v>
      </c>
    </row>
    <row r="119" spans="1:13" s="2" customFormat="1" x14ac:dyDescent="0.2">
      <c r="A119" s="13"/>
      <c r="B119" s="45">
        <v>4</v>
      </c>
      <c r="C119" s="46" t="s">
        <v>28</v>
      </c>
      <c r="D119" s="46" t="s">
        <v>137</v>
      </c>
      <c r="E119" s="46" t="s">
        <v>275</v>
      </c>
      <c r="F119" s="46" t="s">
        <v>416</v>
      </c>
      <c r="G119" s="46" t="s">
        <v>575</v>
      </c>
      <c r="H119" s="46" t="s">
        <v>657</v>
      </c>
      <c r="I119" s="46"/>
      <c r="J119" s="48">
        <f t="shared" ref="J119:J121" si="216">+IF(OR(I119="BGA",I119="FP",I119="TH"),1,IF($I$4*B119&lt;100,5,0))</f>
        <v>5</v>
      </c>
      <c r="K119" s="47">
        <f t="shared" ref="K119:K121" si="217">+IF(AND(I119="",$I$4*B119&gt;100),0.05,0)</f>
        <v>0</v>
      </c>
      <c r="L119" s="48">
        <f t="shared" ref="L119:L121" si="218">+ROUNDUP($I$4*B119*K119+J119,0)</f>
        <v>5</v>
      </c>
      <c r="M119" s="41">
        <f t="shared" ref="M119:M121" si="219">+IF(OR(LEFT(G119&amp;"",1)="C",LEFT(G119&amp;"",1)="R"),ROUNDUP($I$4*B119+L119,-1),$I$4*B119+L119)</f>
        <v>10</v>
      </c>
    </row>
    <row r="120" spans="1:13" s="2" customFormat="1" x14ac:dyDescent="0.2">
      <c r="A120" s="13"/>
      <c r="B120" s="45">
        <v>1</v>
      </c>
      <c r="C120" s="46" t="s">
        <v>28</v>
      </c>
      <c r="D120" s="46" t="s">
        <v>138</v>
      </c>
      <c r="E120" s="46" t="s">
        <v>235</v>
      </c>
      <c r="F120" s="46" t="s">
        <v>417</v>
      </c>
      <c r="G120" s="46" t="s">
        <v>576</v>
      </c>
      <c r="H120" s="46" t="s">
        <v>656</v>
      </c>
      <c r="I120" s="46"/>
      <c r="J120" s="48">
        <f>+IF(OR(I120="BGA",I120="FP",I120="TH"),1,IF($I$4*B120&lt;100,5,0))</f>
        <v>5</v>
      </c>
      <c r="K120" s="47">
        <f>+IF(AND(I120="",$I$4*B120&gt;100),0.05,0)</f>
        <v>0</v>
      </c>
      <c r="L120" s="48">
        <f>+ROUNDUP($I$4*B120*K120+J120,0)</f>
        <v>5</v>
      </c>
      <c r="M120" s="41">
        <f>+IF(OR(LEFT(G120&amp;"",1)="C",LEFT(G120&amp;"",1)="R"),ROUNDUP($I$4*B120+L120,-1),$I$4*B120+L120)</f>
        <v>10</v>
      </c>
    </row>
    <row r="121" spans="1:13" s="2" customFormat="1" x14ac:dyDescent="0.2">
      <c r="A121" s="13"/>
      <c r="B121" s="45">
        <v>2</v>
      </c>
      <c r="C121" s="46" t="s">
        <v>28</v>
      </c>
      <c r="D121" s="46" t="s">
        <v>102</v>
      </c>
      <c r="E121" s="46" t="s">
        <v>276</v>
      </c>
      <c r="F121" s="46" t="s">
        <v>381</v>
      </c>
      <c r="G121" s="46" t="s">
        <v>577</v>
      </c>
      <c r="H121" s="46" t="s">
        <v>657</v>
      </c>
      <c r="I121" s="46"/>
      <c r="J121" s="48">
        <f t="shared" ref="J121" si="220">+IF(OR(I121="BGA",I121="FP",I121="TH"),1,IF($I$4*B121&lt;100,5,0))</f>
        <v>5</v>
      </c>
      <c r="K121" s="47">
        <f t="shared" ref="K121" si="221">+IF(AND(I121="",$I$4*B121&gt;100),0.05,0)</f>
        <v>0</v>
      </c>
      <c r="L121" s="48">
        <f t="shared" ref="L121" si="222">+ROUNDUP($I$4*B121*K121+J121,0)</f>
        <v>5</v>
      </c>
      <c r="M121" s="41">
        <f t="shared" ref="M121" si="223">+IF(OR(LEFT(G121&amp;"",1)="C",LEFT(G121&amp;"",1)="R"),ROUNDUP($I$4*B121+L121,-1),$I$4*B121+L121)</f>
        <v>10</v>
      </c>
    </row>
    <row r="122" spans="1:13" s="2" customFormat="1" x14ac:dyDescent="0.2">
      <c r="A122" s="13"/>
      <c r="B122" s="45">
        <v>1</v>
      </c>
      <c r="C122" s="46" t="s">
        <v>33</v>
      </c>
      <c r="D122" s="46" t="s">
        <v>139</v>
      </c>
      <c r="E122" s="46" t="s">
        <v>277</v>
      </c>
      <c r="F122" s="46" t="s">
        <v>418</v>
      </c>
      <c r="G122" s="46" t="s">
        <v>578</v>
      </c>
      <c r="H122" s="46" t="s">
        <v>657</v>
      </c>
      <c r="I122" s="46"/>
      <c r="J122" s="48">
        <f>+IF(OR(I122="BGA",I122="FP",I122="TH"),1,IF($I$4*B122&lt;100,5,0))</f>
        <v>5</v>
      </c>
      <c r="K122" s="47">
        <f>+IF(AND(I122="",$I$4*B122&gt;100),0.05,0)</f>
        <v>0</v>
      </c>
      <c r="L122" s="48">
        <f>+ROUNDUP($I$4*B122*K122+J122,0)</f>
        <v>5</v>
      </c>
      <c r="M122" s="41">
        <f>+IF(OR(LEFT(G122&amp;"",1)="C",LEFT(G122&amp;"",1)="R"),ROUNDUP($I$4*B122+L122,-1),$I$4*B122+L122)</f>
        <v>10</v>
      </c>
    </row>
    <row r="123" spans="1:13" s="2" customFormat="1" x14ac:dyDescent="0.2">
      <c r="A123" s="13"/>
      <c r="B123" s="45">
        <v>2</v>
      </c>
      <c r="C123" s="46" t="s">
        <v>28</v>
      </c>
      <c r="D123" s="46" t="s">
        <v>140</v>
      </c>
      <c r="E123" s="46" t="s">
        <v>278</v>
      </c>
      <c r="F123" s="46" t="s">
        <v>419</v>
      </c>
      <c r="G123" s="46" t="s">
        <v>579</v>
      </c>
      <c r="H123" s="46" t="s">
        <v>657</v>
      </c>
      <c r="I123" s="46"/>
      <c r="J123" s="48">
        <f t="shared" ref="J123:J137" si="224">+IF(OR(I123="BGA",I123="FP",I123="TH"),1,IF($I$4*B123&lt;100,5,0))</f>
        <v>5</v>
      </c>
      <c r="K123" s="47">
        <f t="shared" ref="K123:K137" si="225">+IF(AND(I123="",$I$4*B123&gt;100),0.05,0)</f>
        <v>0</v>
      </c>
      <c r="L123" s="48">
        <f t="shared" ref="L123:L137" si="226">+ROUNDUP($I$4*B123*K123+J123,0)</f>
        <v>5</v>
      </c>
      <c r="M123" s="41">
        <f t="shared" ref="M123:M137" si="227">+IF(OR(LEFT(G123&amp;"",1)="C",LEFT(G123&amp;"",1)="R"),ROUNDUP($I$4*B123+L123,-1),$I$4*B123+L123)</f>
        <v>10</v>
      </c>
    </row>
    <row r="124" spans="1:13" s="2" customFormat="1" x14ac:dyDescent="0.2">
      <c r="A124" s="13"/>
      <c r="B124" s="45">
        <v>1</v>
      </c>
      <c r="C124" s="46" t="s">
        <v>28</v>
      </c>
      <c r="D124" s="46" t="s">
        <v>141</v>
      </c>
      <c r="E124" s="46" t="s">
        <v>279</v>
      </c>
      <c r="F124" s="46" t="s">
        <v>420</v>
      </c>
      <c r="G124" s="46" t="s">
        <v>580</v>
      </c>
      <c r="H124" s="46" t="s">
        <v>657</v>
      </c>
      <c r="I124" s="46"/>
      <c r="J124" s="48">
        <f>+IF(OR(I124="BGA",I124="FP",I124="TH"),1,IF($I$4*B124&lt;100,5,0))</f>
        <v>5</v>
      </c>
      <c r="K124" s="47">
        <f>+IF(AND(I124="",$I$4*B124&gt;100),0.05,0)</f>
        <v>0</v>
      </c>
      <c r="L124" s="48">
        <f>+ROUNDUP($I$4*B124*K124+J124,0)</f>
        <v>5</v>
      </c>
      <c r="M124" s="41">
        <f>+IF(OR(LEFT(G124&amp;"",1)="C",LEFT(G124&amp;"",1)="R"),ROUNDUP($I$4*B124+L124,-1),$I$4*B124+L124)</f>
        <v>10</v>
      </c>
    </row>
    <row r="125" spans="1:13" s="2" customFormat="1" x14ac:dyDescent="0.2">
      <c r="A125" s="13"/>
      <c r="B125" s="45">
        <v>1</v>
      </c>
      <c r="C125" s="46" t="s">
        <v>28</v>
      </c>
      <c r="D125" s="46" t="s">
        <v>142</v>
      </c>
      <c r="E125" s="46" t="s">
        <v>280</v>
      </c>
      <c r="F125" s="46" t="s">
        <v>421</v>
      </c>
      <c r="G125" s="46" t="s">
        <v>581</v>
      </c>
      <c r="H125" s="46" t="s">
        <v>657</v>
      </c>
      <c r="I125" s="46"/>
      <c r="J125" s="48">
        <f t="shared" ref="J125" si="228">+IF(OR(I125="BGA",I125="FP",I125="TH"),1,IF($I$4*B125&lt;100,5,0))</f>
        <v>5</v>
      </c>
      <c r="K125" s="47">
        <f t="shared" ref="K125" si="229">+IF(AND(I125="",$I$4*B125&gt;100),0.05,0)</f>
        <v>0</v>
      </c>
      <c r="L125" s="48">
        <f t="shared" ref="L125" si="230">+ROUNDUP($I$4*B125*K125+J125,0)</f>
        <v>5</v>
      </c>
      <c r="M125" s="41">
        <f t="shared" ref="M125" si="231">+IF(OR(LEFT(G125&amp;"",1)="C",LEFT(G125&amp;"",1)="R"),ROUNDUP($I$4*B125+L125,-1),$I$4*B125+L125)</f>
        <v>10</v>
      </c>
    </row>
    <row r="126" spans="1:13" s="2" customFormat="1" x14ac:dyDescent="0.2">
      <c r="A126" s="13"/>
      <c r="B126" s="45">
        <v>1</v>
      </c>
      <c r="C126" s="46" t="s">
        <v>28</v>
      </c>
      <c r="D126" s="46" t="s">
        <v>143</v>
      </c>
      <c r="E126" s="46" t="s">
        <v>281</v>
      </c>
      <c r="F126" s="46" t="s">
        <v>422</v>
      </c>
      <c r="G126" s="46" t="s">
        <v>582</v>
      </c>
      <c r="H126" s="46" t="s">
        <v>657</v>
      </c>
      <c r="I126" s="46"/>
      <c r="J126" s="48">
        <f>+IF(OR(I126="BGA",I126="FP",I126="TH"),1,IF($I$4*B126&lt;100,5,0))</f>
        <v>5</v>
      </c>
      <c r="K126" s="47">
        <f>+IF(AND(I126="",$I$4*B126&gt;100),0.05,0)</f>
        <v>0</v>
      </c>
      <c r="L126" s="48">
        <f>+ROUNDUP($I$4*B126*K126+J126,0)</f>
        <v>5</v>
      </c>
      <c r="M126" s="41">
        <f>+IF(OR(LEFT(G126&amp;"",1)="C",LEFT(G126&amp;"",1)="R"),ROUNDUP($I$4*B126+L126,-1),$I$4*B126+L126)</f>
        <v>10</v>
      </c>
    </row>
    <row r="127" spans="1:13" s="2" customFormat="1" x14ac:dyDescent="0.2">
      <c r="A127" s="13"/>
      <c r="B127" s="45">
        <v>1</v>
      </c>
      <c r="C127" s="46" t="s">
        <v>28</v>
      </c>
      <c r="D127" s="46" t="s">
        <v>144</v>
      </c>
      <c r="E127" s="46" t="s">
        <v>282</v>
      </c>
      <c r="F127" s="46" t="s">
        <v>423</v>
      </c>
      <c r="G127" s="46" t="s">
        <v>583</v>
      </c>
      <c r="H127" s="46" t="s">
        <v>657</v>
      </c>
      <c r="I127" s="46"/>
      <c r="J127" s="48">
        <f t="shared" ref="J127:J129" si="232">+IF(OR(I127="BGA",I127="FP",I127="TH"),1,IF($I$4*B127&lt;100,5,0))</f>
        <v>5</v>
      </c>
      <c r="K127" s="47">
        <f t="shared" ref="K127:K129" si="233">+IF(AND(I127="",$I$4*B127&gt;100),0.05,0)</f>
        <v>0</v>
      </c>
      <c r="L127" s="48">
        <f t="shared" ref="L127:L129" si="234">+ROUNDUP($I$4*B127*K127+J127,0)</f>
        <v>5</v>
      </c>
      <c r="M127" s="41">
        <f t="shared" ref="M127:M129" si="235">+IF(OR(LEFT(G127&amp;"",1)="C",LEFT(G127&amp;"",1)="R"),ROUNDUP($I$4*B127+L127,-1),$I$4*B127+L127)</f>
        <v>10</v>
      </c>
    </row>
    <row r="128" spans="1:13" s="2" customFormat="1" x14ac:dyDescent="0.2">
      <c r="A128" s="13"/>
      <c r="B128" s="45">
        <v>1</v>
      </c>
      <c r="C128" s="46" t="s">
        <v>28</v>
      </c>
      <c r="D128" s="46" t="s">
        <v>145</v>
      </c>
      <c r="E128" s="46" t="s">
        <v>283</v>
      </c>
      <c r="F128" s="46" t="s">
        <v>424</v>
      </c>
      <c r="G128" s="46" t="s">
        <v>584</v>
      </c>
      <c r="H128" s="46" t="s">
        <v>657</v>
      </c>
      <c r="I128" s="46"/>
      <c r="J128" s="48">
        <f>+IF(OR(I128="BGA",I128="FP",I128="TH"),1,IF($I$4*B128&lt;100,5,0))</f>
        <v>5</v>
      </c>
      <c r="K128" s="47">
        <f>+IF(AND(I128="",$I$4*B128&gt;100),0.05,0)</f>
        <v>0</v>
      </c>
      <c r="L128" s="48">
        <f>+ROUNDUP($I$4*B128*K128+J128,0)</f>
        <v>5</v>
      </c>
      <c r="M128" s="41">
        <f>+IF(OR(LEFT(G128&amp;"",1)="C",LEFT(G128&amp;"",1)="R"),ROUNDUP($I$4*B128+L128,-1),$I$4*B128+L128)</f>
        <v>10</v>
      </c>
    </row>
    <row r="129" spans="1:13" s="2" customFormat="1" x14ac:dyDescent="0.2">
      <c r="A129" s="13"/>
      <c r="B129" s="45">
        <v>1</v>
      </c>
      <c r="C129" s="46" t="s">
        <v>28</v>
      </c>
      <c r="D129" s="46" t="s">
        <v>146</v>
      </c>
      <c r="E129" s="46" t="s">
        <v>284</v>
      </c>
      <c r="F129" s="46" t="s">
        <v>425</v>
      </c>
      <c r="G129" s="46" t="s">
        <v>585</v>
      </c>
      <c r="H129" s="46" t="s">
        <v>657</v>
      </c>
      <c r="I129" s="46"/>
      <c r="J129" s="48">
        <f t="shared" ref="J129" si="236">+IF(OR(I129="BGA",I129="FP",I129="TH"),1,IF($I$4*B129&lt;100,5,0))</f>
        <v>5</v>
      </c>
      <c r="K129" s="47">
        <f t="shared" ref="K129" si="237">+IF(AND(I129="",$I$4*B129&gt;100),0.05,0)</f>
        <v>0</v>
      </c>
      <c r="L129" s="48">
        <f t="shared" ref="L129" si="238">+ROUNDUP($I$4*B129*K129+J129,0)</f>
        <v>5</v>
      </c>
      <c r="M129" s="41">
        <f t="shared" ref="M129" si="239">+IF(OR(LEFT(G129&amp;"",1)="C",LEFT(G129&amp;"",1)="R"),ROUNDUP($I$4*B129+L129,-1),$I$4*B129+L129)</f>
        <v>10</v>
      </c>
    </row>
    <row r="130" spans="1:13" s="2" customFormat="1" x14ac:dyDescent="0.2">
      <c r="A130" s="13"/>
      <c r="B130" s="45">
        <v>2</v>
      </c>
      <c r="C130" s="46" t="s">
        <v>28</v>
      </c>
      <c r="D130" s="46" t="s">
        <v>147</v>
      </c>
      <c r="E130" s="46" t="s">
        <v>285</v>
      </c>
      <c r="F130" s="46" t="s">
        <v>426</v>
      </c>
      <c r="G130" s="46" t="s">
        <v>586</v>
      </c>
      <c r="H130" s="46" t="s">
        <v>657</v>
      </c>
      <c r="I130" s="46"/>
      <c r="J130" s="48">
        <f>+IF(OR(I130="BGA",I130="FP",I130="TH"),1,IF($I$4*B130&lt;100,5,0))</f>
        <v>5</v>
      </c>
      <c r="K130" s="47">
        <f>+IF(AND(I130="",$I$4*B130&gt;100),0.05,0)</f>
        <v>0</v>
      </c>
      <c r="L130" s="48">
        <f>+ROUNDUP($I$4*B130*K130+J130,0)</f>
        <v>5</v>
      </c>
      <c r="M130" s="41">
        <f>+IF(OR(LEFT(G130&amp;"",1)="C",LEFT(G130&amp;"",1)="R"),ROUNDUP($I$4*B130+L130,-1),$I$4*B130+L130)</f>
        <v>10</v>
      </c>
    </row>
    <row r="131" spans="1:13" s="2" customFormat="1" x14ac:dyDescent="0.2">
      <c r="A131" s="13"/>
      <c r="B131" s="45">
        <v>2</v>
      </c>
      <c r="C131" s="46" t="s">
        <v>28</v>
      </c>
      <c r="D131" s="46" t="s">
        <v>104</v>
      </c>
      <c r="E131" s="46" t="s">
        <v>286</v>
      </c>
      <c r="F131" s="46" t="s">
        <v>383</v>
      </c>
      <c r="G131" s="46" t="s">
        <v>587</v>
      </c>
      <c r="H131" s="46" t="s">
        <v>657</v>
      </c>
      <c r="I131" s="46"/>
      <c r="J131" s="48">
        <f t="shared" ref="J131:J137" si="240">+IF(OR(I131="BGA",I131="FP",I131="TH"),1,IF($I$4*B131&lt;100,5,0))</f>
        <v>5</v>
      </c>
      <c r="K131" s="47">
        <f t="shared" ref="K131:K137" si="241">+IF(AND(I131="",$I$4*B131&gt;100),0.05,0)</f>
        <v>0</v>
      </c>
      <c r="L131" s="48">
        <f t="shared" ref="L131:L137" si="242">+ROUNDUP($I$4*B131*K131+J131,0)</f>
        <v>5</v>
      </c>
      <c r="M131" s="41">
        <f t="shared" ref="M131:M137" si="243">+IF(OR(LEFT(G131&amp;"",1)="C",LEFT(G131&amp;"",1)="R"),ROUNDUP($I$4*B131+L131,-1),$I$4*B131+L131)</f>
        <v>10</v>
      </c>
    </row>
    <row r="132" spans="1:13" s="2" customFormat="1" x14ac:dyDescent="0.2">
      <c r="A132" s="13"/>
      <c r="B132" s="45">
        <v>1</v>
      </c>
      <c r="C132" s="46" t="s">
        <v>28</v>
      </c>
      <c r="D132" s="46" t="s">
        <v>148</v>
      </c>
      <c r="E132" s="46" t="s">
        <v>287</v>
      </c>
      <c r="F132" s="46" t="s">
        <v>427</v>
      </c>
      <c r="G132" s="46" t="s">
        <v>588</v>
      </c>
      <c r="H132" s="46" t="s">
        <v>657</v>
      </c>
      <c r="I132" s="46"/>
      <c r="J132" s="48">
        <f>+IF(OR(I132="BGA",I132="FP",I132="TH"),1,IF($I$4*B132&lt;100,5,0))</f>
        <v>5</v>
      </c>
      <c r="K132" s="47">
        <f>+IF(AND(I132="",$I$4*B132&gt;100),0.05,0)</f>
        <v>0</v>
      </c>
      <c r="L132" s="48">
        <f>+ROUNDUP($I$4*B132*K132+J132,0)</f>
        <v>5</v>
      </c>
      <c r="M132" s="41">
        <f>+IF(OR(LEFT(G132&amp;"",1)="C",LEFT(G132&amp;"",1)="R"),ROUNDUP($I$4*B132+L132,-1),$I$4*B132+L132)</f>
        <v>10</v>
      </c>
    </row>
    <row r="133" spans="1:13" s="2" customFormat="1" x14ac:dyDescent="0.2">
      <c r="A133" s="13"/>
      <c r="B133" s="45">
        <v>1</v>
      </c>
      <c r="C133" s="46" t="s">
        <v>28</v>
      </c>
      <c r="D133" s="46" t="s">
        <v>149</v>
      </c>
      <c r="E133" s="46" t="s">
        <v>288</v>
      </c>
      <c r="F133" s="46" t="s">
        <v>428</v>
      </c>
      <c r="G133" s="46" t="s">
        <v>589</v>
      </c>
      <c r="H133" s="46" t="s">
        <v>657</v>
      </c>
      <c r="I133" s="46"/>
      <c r="J133" s="48">
        <f t="shared" ref="J133" si="244">+IF(OR(I133="BGA",I133="FP",I133="TH"),1,IF($I$4*B133&lt;100,5,0))</f>
        <v>5</v>
      </c>
      <c r="K133" s="47">
        <f t="shared" ref="K133" si="245">+IF(AND(I133="",$I$4*B133&gt;100),0.05,0)</f>
        <v>0</v>
      </c>
      <c r="L133" s="48">
        <f t="shared" ref="L133" si="246">+ROUNDUP($I$4*B133*K133+J133,0)</f>
        <v>5</v>
      </c>
      <c r="M133" s="41">
        <f t="shared" ref="M133" si="247">+IF(OR(LEFT(G133&amp;"",1)="C",LEFT(G133&amp;"",1)="R"),ROUNDUP($I$4*B133+L133,-1),$I$4*B133+L133)</f>
        <v>10</v>
      </c>
    </row>
    <row r="134" spans="1:13" s="2" customFormat="1" ht="67.5" x14ac:dyDescent="0.2">
      <c r="A134" s="13"/>
      <c r="B134" s="45">
        <v>40</v>
      </c>
      <c r="C134" s="46" t="s">
        <v>28</v>
      </c>
      <c r="D134" s="46" t="s">
        <v>150</v>
      </c>
      <c r="E134" s="46" t="s">
        <v>243</v>
      </c>
      <c r="F134" s="46" t="s">
        <v>429</v>
      </c>
      <c r="G134" s="46" t="s">
        <v>590</v>
      </c>
      <c r="H134" s="46" t="s">
        <v>658</v>
      </c>
      <c r="I134" s="46"/>
      <c r="J134" s="48">
        <f>+IF(OR(I134="BGA",I134="FP",I134="TH"),1,IF($I$4*B134&lt;100,5,0))</f>
        <v>5</v>
      </c>
      <c r="K134" s="47">
        <f>+IF(AND(I134="",$I$4*B134&gt;100),0.05,0)</f>
        <v>0</v>
      </c>
      <c r="L134" s="48">
        <f>+ROUNDUP($I$4*B134*K134+J134,0)</f>
        <v>5</v>
      </c>
      <c r="M134" s="41">
        <f>+IF(OR(LEFT(G134&amp;"",1)="C",LEFT(G134&amp;"",1)="R"),ROUNDUP($I$4*B134+L134,-1),$I$4*B134+L134)</f>
        <v>50</v>
      </c>
    </row>
    <row r="135" spans="1:13" s="2" customFormat="1" ht="22.5" x14ac:dyDescent="0.2">
      <c r="A135" s="13"/>
      <c r="B135" s="45">
        <v>8</v>
      </c>
      <c r="C135" s="46" t="s">
        <v>28</v>
      </c>
      <c r="D135" s="46" t="s">
        <v>150</v>
      </c>
      <c r="E135" s="46" t="s">
        <v>243</v>
      </c>
      <c r="F135" s="46" t="s">
        <v>430</v>
      </c>
      <c r="G135" s="46" t="s">
        <v>591</v>
      </c>
      <c r="H135" s="46" t="s">
        <v>658</v>
      </c>
      <c r="I135" s="46"/>
      <c r="J135" s="48">
        <f t="shared" ref="J135:J137" si="248">+IF(OR(I135="BGA",I135="FP",I135="TH"),1,IF($I$4*B135&lt;100,5,0))</f>
        <v>5</v>
      </c>
      <c r="K135" s="47">
        <f t="shared" ref="K135:K137" si="249">+IF(AND(I135="",$I$4*B135&gt;100),0.05,0)</f>
        <v>0</v>
      </c>
      <c r="L135" s="48">
        <f t="shared" ref="L135:L137" si="250">+ROUNDUP($I$4*B135*K135+J135,0)</f>
        <v>5</v>
      </c>
      <c r="M135" s="41">
        <f t="shared" ref="M135:M137" si="251">+IF(OR(LEFT(G135&amp;"",1)="C",LEFT(G135&amp;"",1)="R"),ROUNDUP($I$4*B135+L135,-1),$I$4*B135+L135)</f>
        <v>20</v>
      </c>
    </row>
    <row r="136" spans="1:13" s="2" customFormat="1" ht="22.5" x14ac:dyDescent="0.2">
      <c r="A136" s="13"/>
      <c r="B136" s="45">
        <v>8</v>
      </c>
      <c r="C136" s="46" t="s">
        <v>29</v>
      </c>
      <c r="D136" s="46" t="s">
        <v>29</v>
      </c>
      <c r="E136" s="46" t="s">
        <v>29</v>
      </c>
      <c r="F136" s="46" t="s">
        <v>431</v>
      </c>
      <c r="G136" s="46" t="s">
        <v>592</v>
      </c>
      <c r="H136" s="46" t="s">
        <v>658</v>
      </c>
      <c r="I136" s="46"/>
      <c r="J136" s="48">
        <f>+IF(OR(I136="BGA",I136="FP",I136="TH"),1,IF($I$4*B136&lt;100,5,0))</f>
        <v>5</v>
      </c>
      <c r="K136" s="47">
        <f>+IF(AND(I136="",$I$4*B136&gt;100),0.05,0)</f>
        <v>0</v>
      </c>
      <c r="L136" s="48">
        <f>+ROUNDUP($I$4*B136*K136+J136,0)</f>
        <v>5</v>
      </c>
      <c r="M136" s="41">
        <f>+IF(OR(LEFT(G136&amp;"",1)="C",LEFT(G136&amp;"",1)="R"),ROUNDUP($I$4*B136+L136,-1),$I$4*B136+L136)</f>
        <v>20</v>
      </c>
    </row>
    <row r="137" spans="1:13" s="2" customFormat="1" ht="112.5" x14ac:dyDescent="0.2">
      <c r="A137" s="13"/>
      <c r="B137" s="45">
        <v>64</v>
      </c>
      <c r="C137" s="46" t="s">
        <v>28</v>
      </c>
      <c r="D137" s="46" t="s">
        <v>151</v>
      </c>
      <c r="E137" s="46" t="s">
        <v>289</v>
      </c>
      <c r="F137" s="46" t="s">
        <v>432</v>
      </c>
      <c r="G137" s="46" t="s">
        <v>593</v>
      </c>
      <c r="H137" s="46" t="s">
        <v>658</v>
      </c>
      <c r="I137" s="46"/>
      <c r="J137" s="48">
        <f t="shared" ref="J137" si="252">+IF(OR(I137="BGA",I137="FP",I137="TH"),1,IF($I$4*B137&lt;100,5,0))</f>
        <v>5</v>
      </c>
      <c r="K137" s="47">
        <f t="shared" ref="K137" si="253">+IF(AND(I137="",$I$4*B137&gt;100),0.05,0)</f>
        <v>0</v>
      </c>
      <c r="L137" s="48">
        <f t="shared" ref="L137" si="254">+ROUNDUP($I$4*B137*K137+J137,0)</f>
        <v>5</v>
      </c>
      <c r="M137" s="41">
        <f t="shared" ref="M137" si="255">+IF(OR(LEFT(G137&amp;"",1)="C",LEFT(G137&amp;"",1)="R"),ROUNDUP($I$4*B137+L137,-1),$I$4*B137+L137)</f>
        <v>70</v>
      </c>
    </row>
    <row r="138" spans="1:13" s="2" customFormat="1" x14ac:dyDescent="0.2">
      <c r="A138" s="13"/>
      <c r="B138" s="45">
        <v>1</v>
      </c>
      <c r="C138" s="46" t="s">
        <v>28</v>
      </c>
      <c r="D138" s="46" t="s">
        <v>152</v>
      </c>
      <c r="E138" s="46" t="s">
        <v>290</v>
      </c>
      <c r="F138" s="46" t="s">
        <v>433</v>
      </c>
      <c r="G138" s="46" t="s">
        <v>594</v>
      </c>
      <c r="H138" s="46" t="s">
        <v>660</v>
      </c>
      <c r="I138" s="46"/>
      <c r="J138" s="48">
        <f>+IF(OR(I138="BGA",I138="FP",I138="TH"),1,IF($I$4*B138&lt;100,5,0))</f>
        <v>5</v>
      </c>
      <c r="K138" s="47">
        <f>+IF(AND(I138="",$I$4*B138&gt;100),0.05,0)</f>
        <v>0</v>
      </c>
      <c r="L138" s="48">
        <f>+ROUNDUP($I$4*B138*K138+J138,0)</f>
        <v>5</v>
      </c>
      <c r="M138" s="41">
        <f>+IF(OR(LEFT(G138&amp;"",1)="C",LEFT(G138&amp;"",1)="R"),ROUNDUP($I$4*B138+L138,-1),$I$4*B138+L138)</f>
        <v>6</v>
      </c>
    </row>
    <row r="139" spans="1:13" s="2" customFormat="1" x14ac:dyDescent="0.2">
      <c r="A139" s="13"/>
      <c r="B139" s="45">
        <v>4</v>
      </c>
      <c r="C139" s="46" t="s">
        <v>28</v>
      </c>
      <c r="D139" s="46" t="s">
        <v>153</v>
      </c>
      <c r="E139" s="46" t="s">
        <v>291</v>
      </c>
      <c r="F139" s="46" t="s">
        <v>291</v>
      </c>
      <c r="G139" s="46" t="s">
        <v>595</v>
      </c>
      <c r="H139" s="46" t="s">
        <v>661</v>
      </c>
      <c r="I139" s="46"/>
      <c r="J139" s="48">
        <f t="shared" ref="J139:J171" si="256">+IF(OR(I139="BGA",I139="FP",I139="TH"),1,IF($I$4*B139&lt;100,5,0))</f>
        <v>5</v>
      </c>
      <c r="K139" s="47">
        <f t="shared" ref="K139:K171" si="257">+IF(AND(I139="",$I$4*B139&gt;100),0.05,0)</f>
        <v>0</v>
      </c>
      <c r="L139" s="48">
        <f t="shared" ref="L139:L171" si="258">+ROUNDUP($I$4*B139*K139+J139,0)</f>
        <v>5</v>
      </c>
      <c r="M139" s="41">
        <f t="shared" ref="M139:M171" si="259">+IF(OR(LEFT(G139&amp;"",1)="C",LEFT(G139&amp;"",1)="R"),ROUNDUP($I$4*B139+L139,-1),$I$4*B139+L139)</f>
        <v>9</v>
      </c>
    </row>
    <row r="140" spans="1:13" s="2" customFormat="1" x14ac:dyDescent="0.2">
      <c r="A140" s="13"/>
      <c r="B140" s="45">
        <v>5</v>
      </c>
      <c r="C140" s="46" t="s">
        <v>28</v>
      </c>
      <c r="D140" s="46" t="s">
        <v>154</v>
      </c>
      <c r="E140" s="46" t="s">
        <v>291</v>
      </c>
      <c r="F140" s="46" t="s">
        <v>434</v>
      </c>
      <c r="G140" s="46" t="s">
        <v>596</v>
      </c>
      <c r="H140" s="46" t="s">
        <v>662</v>
      </c>
      <c r="I140" s="46"/>
      <c r="J140" s="48">
        <f>+IF(OR(I140="BGA",I140="FP",I140="TH"),1,IF($I$4*B140&lt;100,5,0))</f>
        <v>5</v>
      </c>
      <c r="K140" s="47">
        <f>+IF(AND(I140="",$I$4*B140&gt;100),0.05,0)</f>
        <v>0</v>
      </c>
      <c r="L140" s="48">
        <f>+ROUNDUP($I$4*B140*K140+J140,0)</f>
        <v>5</v>
      </c>
      <c r="M140" s="41">
        <f>+IF(OR(LEFT(G140&amp;"",1)="C",LEFT(G140&amp;"",1)="R"),ROUNDUP($I$4*B140+L140,-1),$I$4*B140+L140)</f>
        <v>10</v>
      </c>
    </row>
    <row r="141" spans="1:13" s="2" customFormat="1" ht="33.75" x14ac:dyDescent="0.2">
      <c r="A141" s="13"/>
      <c r="B141" s="45">
        <v>24</v>
      </c>
      <c r="C141" s="46" t="s">
        <v>28</v>
      </c>
      <c r="D141" s="46" t="s">
        <v>155</v>
      </c>
      <c r="E141" s="46" t="s">
        <v>291</v>
      </c>
      <c r="F141" s="46" t="s">
        <v>435</v>
      </c>
      <c r="G141" s="46" t="s">
        <v>597</v>
      </c>
      <c r="H141" s="46" t="s">
        <v>663</v>
      </c>
      <c r="I141" s="46"/>
      <c r="J141" s="48">
        <f t="shared" ref="J141" si="260">+IF(OR(I141="BGA",I141="FP",I141="TH"),1,IF($I$4*B141&lt;100,5,0))</f>
        <v>5</v>
      </c>
      <c r="K141" s="47">
        <f t="shared" ref="K141" si="261">+IF(AND(I141="",$I$4*B141&gt;100),0.05,0)</f>
        <v>0</v>
      </c>
      <c r="L141" s="48">
        <f t="shared" ref="L141" si="262">+ROUNDUP($I$4*B141*K141+J141,0)</f>
        <v>5</v>
      </c>
      <c r="M141" s="41">
        <f t="shared" ref="M141" si="263">+IF(OR(LEFT(G141&amp;"",1)="C",LEFT(G141&amp;"",1)="R"),ROUNDUP($I$4*B141+L141,-1),$I$4*B141+L141)</f>
        <v>29</v>
      </c>
    </row>
    <row r="142" spans="1:13" s="2" customFormat="1" x14ac:dyDescent="0.2">
      <c r="A142" s="13"/>
      <c r="B142" s="45">
        <v>7</v>
      </c>
      <c r="C142" s="46" t="s">
        <v>28</v>
      </c>
      <c r="D142" s="46" t="s">
        <v>156</v>
      </c>
      <c r="E142" s="46" t="s">
        <v>291</v>
      </c>
      <c r="F142" s="46" t="s">
        <v>436</v>
      </c>
      <c r="G142" s="46" t="s">
        <v>598</v>
      </c>
      <c r="H142" s="46" t="s">
        <v>664</v>
      </c>
      <c r="I142" s="46"/>
      <c r="J142" s="48">
        <f>+IF(OR(I142="BGA",I142="FP",I142="TH"),1,IF($I$4*B142&lt;100,5,0))</f>
        <v>5</v>
      </c>
      <c r="K142" s="47">
        <f>+IF(AND(I142="",$I$4*B142&gt;100),0.05,0)</f>
        <v>0</v>
      </c>
      <c r="L142" s="48">
        <f>+ROUNDUP($I$4*B142*K142+J142,0)</f>
        <v>5</v>
      </c>
      <c r="M142" s="41">
        <f>+IF(OR(LEFT(G142&amp;"",1)="C",LEFT(G142&amp;"",1)="R"),ROUNDUP($I$4*B142+L142,-1),$I$4*B142+L142)</f>
        <v>12</v>
      </c>
    </row>
    <row r="143" spans="1:13" s="2" customFormat="1" x14ac:dyDescent="0.2">
      <c r="A143" s="13"/>
      <c r="B143" s="45">
        <v>2</v>
      </c>
      <c r="C143" s="46" t="s">
        <v>28</v>
      </c>
      <c r="D143" s="46" t="s">
        <v>157</v>
      </c>
      <c r="E143" s="46" t="s">
        <v>291</v>
      </c>
      <c r="F143" s="46" t="s">
        <v>437</v>
      </c>
      <c r="G143" s="46" t="s">
        <v>599</v>
      </c>
      <c r="H143" s="46" t="s">
        <v>665</v>
      </c>
      <c r="I143" s="46"/>
      <c r="J143" s="48">
        <f t="shared" ref="J143:J145" si="264">+IF(OR(I143="BGA",I143="FP",I143="TH"),1,IF($I$4*B143&lt;100,5,0))</f>
        <v>5</v>
      </c>
      <c r="K143" s="47">
        <f t="shared" ref="K143:K145" si="265">+IF(AND(I143="",$I$4*B143&gt;100),0.05,0)</f>
        <v>0</v>
      </c>
      <c r="L143" s="48">
        <f t="shared" ref="L143:L145" si="266">+ROUNDUP($I$4*B143*K143+J143,0)</f>
        <v>5</v>
      </c>
      <c r="M143" s="41">
        <f t="shared" ref="M143:M145" si="267">+IF(OR(LEFT(G143&amp;"",1)="C",LEFT(G143&amp;"",1)="R"),ROUNDUP($I$4*B143+L143,-1),$I$4*B143+L143)</f>
        <v>7</v>
      </c>
    </row>
    <row r="144" spans="1:13" s="2" customFormat="1" ht="22.5" x14ac:dyDescent="0.2">
      <c r="A144" s="13"/>
      <c r="B144" s="45">
        <v>1</v>
      </c>
      <c r="C144" s="46" t="s">
        <v>28</v>
      </c>
      <c r="D144" s="46" t="s">
        <v>158</v>
      </c>
      <c r="E144" s="46" t="s">
        <v>158</v>
      </c>
      <c r="F144" s="46" t="s">
        <v>438</v>
      </c>
      <c r="G144" s="46" t="s">
        <v>600</v>
      </c>
      <c r="H144" s="46" t="s">
        <v>666</v>
      </c>
      <c r="I144" s="46"/>
      <c r="J144" s="48">
        <f>+IF(OR(I144="BGA",I144="FP",I144="TH"),1,IF($I$4*B144&lt;100,5,0))</f>
        <v>5</v>
      </c>
      <c r="K144" s="47">
        <f>+IF(AND(I144="",$I$4*B144&gt;100),0.05,0)</f>
        <v>0</v>
      </c>
      <c r="L144" s="48">
        <f>+ROUNDUP($I$4*B144*K144+J144,0)</f>
        <v>5</v>
      </c>
      <c r="M144" s="41">
        <f>+IF(OR(LEFT(G144&amp;"",1)="C",LEFT(G144&amp;"",1)="R"),ROUNDUP($I$4*B144+L144,-1),$I$4*B144+L144)</f>
        <v>6</v>
      </c>
    </row>
    <row r="145" spans="1:13" s="2" customFormat="1" ht="45" x14ac:dyDescent="0.2">
      <c r="A145" s="13"/>
      <c r="B145" s="45">
        <v>32</v>
      </c>
      <c r="C145" s="46" t="s">
        <v>28</v>
      </c>
      <c r="D145" s="46" t="s">
        <v>159</v>
      </c>
      <c r="E145" s="46" t="s">
        <v>159</v>
      </c>
      <c r="F145" s="46" t="s">
        <v>439</v>
      </c>
      <c r="G145" s="46" t="s">
        <v>601</v>
      </c>
      <c r="H145" s="46" t="s">
        <v>667</v>
      </c>
      <c r="I145" s="46"/>
      <c r="J145" s="48">
        <f t="shared" ref="J145" si="268">+IF(OR(I145="BGA",I145="FP",I145="TH"),1,IF($I$4*B145&lt;100,5,0))</f>
        <v>5</v>
      </c>
      <c r="K145" s="47">
        <f t="shared" ref="K145" si="269">+IF(AND(I145="",$I$4*B145&gt;100),0.05,0)</f>
        <v>0</v>
      </c>
      <c r="L145" s="48">
        <f t="shared" ref="L145" si="270">+ROUNDUP($I$4*B145*K145+J145,0)</f>
        <v>5</v>
      </c>
      <c r="M145" s="41">
        <f t="shared" ref="M145" si="271">+IF(OR(LEFT(G145&amp;"",1)="C",LEFT(G145&amp;"",1)="R"),ROUNDUP($I$4*B145+L145,-1),$I$4*B145+L145)</f>
        <v>37</v>
      </c>
    </row>
    <row r="146" spans="1:13" s="2" customFormat="1" ht="22.5" x14ac:dyDescent="0.2">
      <c r="A146" s="13"/>
      <c r="B146" s="45">
        <v>8</v>
      </c>
      <c r="C146" s="46" t="s">
        <v>28</v>
      </c>
      <c r="D146" s="46" t="s">
        <v>160</v>
      </c>
      <c r="E146" s="46" t="s">
        <v>292</v>
      </c>
      <c r="F146" s="46" t="s">
        <v>440</v>
      </c>
      <c r="G146" s="46" t="s">
        <v>602</v>
      </c>
      <c r="H146" s="46" t="s">
        <v>668</v>
      </c>
      <c r="I146" s="46"/>
      <c r="J146" s="48">
        <f>+IF(OR(I146="BGA",I146="FP",I146="TH"),1,IF($I$4*B146&lt;100,5,0))</f>
        <v>5</v>
      </c>
      <c r="K146" s="47">
        <f>+IF(AND(I146="",$I$4*B146&gt;100),0.05,0)</f>
        <v>0</v>
      </c>
      <c r="L146" s="48">
        <f>+ROUNDUP($I$4*B146*K146+J146,0)</f>
        <v>5</v>
      </c>
      <c r="M146" s="41">
        <f>+IF(OR(LEFT(G146&amp;"",1)="C",LEFT(G146&amp;"",1)="R"),ROUNDUP($I$4*B146+L146,-1),$I$4*B146+L146)</f>
        <v>13</v>
      </c>
    </row>
    <row r="147" spans="1:13" s="2" customFormat="1" ht="22.5" x14ac:dyDescent="0.2">
      <c r="A147" s="13"/>
      <c r="B147" s="45">
        <v>5</v>
      </c>
      <c r="C147" s="46" t="s">
        <v>28</v>
      </c>
      <c r="D147" s="46" t="s">
        <v>161</v>
      </c>
      <c r="E147" s="46" t="s">
        <v>293</v>
      </c>
      <c r="F147" s="46" t="s">
        <v>441</v>
      </c>
      <c r="G147" s="46" t="s">
        <v>603</v>
      </c>
      <c r="H147" s="46" t="s">
        <v>669</v>
      </c>
      <c r="I147" s="46"/>
      <c r="J147" s="48">
        <f t="shared" ref="J147:J153" si="272">+IF(OR(I147="BGA",I147="FP",I147="TH"),1,IF($I$4*B147&lt;100,5,0))</f>
        <v>5</v>
      </c>
      <c r="K147" s="47">
        <f t="shared" ref="K147:K153" si="273">+IF(AND(I147="",$I$4*B147&gt;100),0.05,0)</f>
        <v>0</v>
      </c>
      <c r="L147" s="48">
        <f t="shared" ref="L147:L153" si="274">+ROUNDUP($I$4*B147*K147+J147,0)</f>
        <v>5</v>
      </c>
      <c r="M147" s="41">
        <f t="shared" ref="M147:M153" si="275">+IF(OR(LEFT(G147&amp;"",1)="C",LEFT(G147&amp;"",1)="R"),ROUNDUP($I$4*B147+L147,-1),$I$4*B147+L147)</f>
        <v>10</v>
      </c>
    </row>
    <row r="148" spans="1:13" s="2" customFormat="1" x14ac:dyDescent="0.2">
      <c r="A148" s="13"/>
      <c r="B148" s="45">
        <v>1</v>
      </c>
      <c r="C148" s="46" t="s">
        <v>28</v>
      </c>
      <c r="D148" s="46" t="s">
        <v>162</v>
      </c>
      <c r="E148" s="46" t="s">
        <v>294</v>
      </c>
      <c r="F148" s="46" t="s">
        <v>442</v>
      </c>
      <c r="G148" s="46" t="s">
        <v>604</v>
      </c>
      <c r="H148" s="46" t="s">
        <v>670</v>
      </c>
      <c r="I148" s="46"/>
      <c r="J148" s="48">
        <f>+IF(OR(I148="BGA",I148="FP",I148="TH"),1,IF($I$4*B148&lt;100,5,0))</f>
        <v>5</v>
      </c>
      <c r="K148" s="47">
        <f>+IF(AND(I148="",$I$4*B148&gt;100),0.05,0)</f>
        <v>0</v>
      </c>
      <c r="L148" s="48">
        <f>+ROUNDUP($I$4*B148*K148+J148,0)</f>
        <v>5</v>
      </c>
      <c r="M148" s="41">
        <f>+IF(OR(LEFT(G148&amp;"",1)="C",LEFT(G148&amp;"",1)="R"),ROUNDUP($I$4*B148+L148,-1),$I$4*B148+L148)</f>
        <v>6</v>
      </c>
    </row>
    <row r="149" spans="1:13" s="2" customFormat="1" ht="22.5" x14ac:dyDescent="0.2">
      <c r="A149" s="13"/>
      <c r="B149" s="45">
        <v>1</v>
      </c>
      <c r="C149" s="46" t="s">
        <v>28</v>
      </c>
      <c r="D149" s="46" t="s">
        <v>163</v>
      </c>
      <c r="E149" s="46" t="s">
        <v>295</v>
      </c>
      <c r="F149" s="46" t="s">
        <v>443</v>
      </c>
      <c r="G149" s="46" t="s">
        <v>605</v>
      </c>
      <c r="H149" s="46" t="s">
        <v>671</v>
      </c>
      <c r="I149" s="46"/>
      <c r="J149" s="48">
        <f t="shared" ref="J149" si="276">+IF(OR(I149="BGA",I149="FP",I149="TH"),1,IF($I$4*B149&lt;100,5,0))</f>
        <v>5</v>
      </c>
      <c r="K149" s="47">
        <f t="shared" ref="K149" si="277">+IF(AND(I149="",$I$4*B149&gt;100),0.05,0)</f>
        <v>0</v>
      </c>
      <c r="L149" s="48">
        <f t="shared" ref="L149" si="278">+ROUNDUP($I$4*B149*K149+J149,0)</f>
        <v>5</v>
      </c>
      <c r="M149" s="41">
        <f t="shared" ref="M149" si="279">+IF(OR(LEFT(G149&amp;"",1)="C",LEFT(G149&amp;"",1)="R"),ROUNDUP($I$4*B149+L149,-1),$I$4*B149+L149)</f>
        <v>6</v>
      </c>
    </row>
    <row r="150" spans="1:13" s="2" customFormat="1" x14ac:dyDescent="0.2">
      <c r="A150" s="13"/>
      <c r="B150" s="45">
        <v>5</v>
      </c>
      <c r="C150" s="46" t="s">
        <v>28</v>
      </c>
      <c r="D150" s="46" t="s">
        <v>164</v>
      </c>
      <c r="E150" s="46" t="s">
        <v>296</v>
      </c>
      <c r="F150" s="46" t="s">
        <v>444</v>
      </c>
      <c r="G150" s="46" t="s">
        <v>606</v>
      </c>
      <c r="H150" s="46" t="s">
        <v>672</v>
      </c>
      <c r="I150" s="46"/>
      <c r="J150" s="48">
        <f>+IF(OR(I150="BGA",I150="FP",I150="TH"),1,IF($I$4*B150&lt;100,5,0))</f>
        <v>5</v>
      </c>
      <c r="K150" s="47">
        <f>+IF(AND(I150="",$I$4*B150&gt;100),0.05,0)</f>
        <v>0</v>
      </c>
      <c r="L150" s="48">
        <f>+ROUNDUP($I$4*B150*K150+J150,0)</f>
        <v>5</v>
      </c>
      <c r="M150" s="41">
        <f>+IF(OR(LEFT(G150&amp;"",1)="C",LEFT(G150&amp;"",1)="R"),ROUNDUP($I$4*B150+L150,-1),$I$4*B150+L150)</f>
        <v>10</v>
      </c>
    </row>
    <row r="151" spans="1:13" s="2" customFormat="1" ht="33.75" x14ac:dyDescent="0.2">
      <c r="A151" s="13"/>
      <c r="B151" s="45">
        <v>1</v>
      </c>
      <c r="C151" s="46" t="s">
        <v>34</v>
      </c>
      <c r="D151" s="46" t="s">
        <v>165</v>
      </c>
      <c r="E151" s="46" t="s">
        <v>297</v>
      </c>
      <c r="F151" s="46" t="s">
        <v>445</v>
      </c>
      <c r="G151" s="46" t="s">
        <v>607</v>
      </c>
      <c r="H151" s="46" t="s">
        <v>673</v>
      </c>
      <c r="I151" s="46"/>
      <c r="J151" s="48">
        <f t="shared" ref="J151:J153" si="280">+IF(OR(I151="BGA",I151="FP",I151="TH"),1,IF($I$4*B151&lt;100,5,0))</f>
        <v>5</v>
      </c>
      <c r="K151" s="47">
        <f t="shared" ref="K151:K153" si="281">+IF(AND(I151="",$I$4*B151&gt;100),0.05,0)</f>
        <v>0</v>
      </c>
      <c r="L151" s="48">
        <f t="shared" ref="L151:L153" si="282">+ROUNDUP($I$4*B151*K151+J151,0)</f>
        <v>5</v>
      </c>
      <c r="M151" s="41">
        <f t="shared" ref="M151:M153" si="283">+IF(OR(LEFT(G151&amp;"",1)="C",LEFT(G151&amp;"",1)="R"),ROUNDUP($I$4*B151+L151,-1),$I$4*B151+L151)</f>
        <v>6</v>
      </c>
    </row>
    <row r="152" spans="1:13" s="2" customFormat="1" ht="33.75" x14ac:dyDescent="0.2">
      <c r="A152" s="13"/>
      <c r="B152" s="45">
        <v>1</v>
      </c>
      <c r="C152" s="46" t="s">
        <v>28</v>
      </c>
      <c r="D152" s="46" t="s">
        <v>166</v>
      </c>
      <c r="E152" s="46" t="s">
        <v>298</v>
      </c>
      <c r="F152" s="46" t="s">
        <v>446</v>
      </c>
      <c r="G152" s="46" t="s">
        <v>608</v>
      </c>
      <c r="H152" s="46" t="s">
        <v>674</v>
      </c>
      <c r="I152" s="46"/>
      <c r="J152" s="48">
        <f>+IF(OR(I152="BGA",I152="FP",I152="TH"),1,IF($I$4*B152&lt;100,5,0))</f>
        <v>5</v>
      </c>
      <c r="K152" s="47">
        <f>+IF(AND(I152="",$I$4*B152&gt;100),0.05,0)</f>
        <v>0</v>
      </c>
      <c r="L152" s="48">
        <f>+ROUNDUP($I$4*B152*K152+J152,0)</f>
        <v>5</v>
      </c>
      <c r="M152" s="41">
        <f>+IF(OR(LEFT(G152&amp;"",1)="C",LEFT(G152&amp;"",1)="R"),ROUNDUP($I$4*B152+L152,-1),$I$4*B152+L152)</f>
        <v>6</v>
      </c>
    </row>
    <row r="153" spans="1:13" s="2" customFormat="1" ht="22.5" x14ac:dyDescent="0.2">
      <c r="A153" s="13"/>
      <c r="B153" s="45">
        <v>1</v>
      </c>
      <c r="C153" s="46" t="s">
        <v>34</v>
      </c>
      <c r="D153" s="46" t="s">
        <v>167</v>
      </c>
      <c r="E153" s="46" t="s">
        <v>299</v>
      </c>
      <c r="F153" s="46" t="s">
        <v>447</v>
      </c>
      <c r="G153" s="46" t="s">
        <v>609</v>
      </c>
      <c r="H153" s="46" t="s">
        <v>673</v>
      </c>
      <c r="I153" s="46"/>
      <c r="J153" s="48">
        <f t="shared" ref="J153" si="284">+IF(OR(I153="BGA",I153="FP",I153="TH"),1,IF($I$4*B153&lt;100,5,0))</f>
        <v>5</v>
      </c>
      <c r="K153" s="47">
        <f t="shared" ref="K153" si="285">+IF(AND(I153="",$I$4*B153&gt;100),0.05,0)</f>
        <v>0</v>
      </c>
      <c r="L153" s="48">
        <f t="shared" ref="L153" si="286">+ROUNDUP($I$4*B153*K153+J153,0)</f>
        <v>5</v>
      </c>
      <c r="M153" s="41">
        <f t="shared" ref="M153" si="287">+IF(OR(LEFT(G153&amp;"",1)="C",LEFT(G153&amp;"",1)="R"),ROUNDUP($I$4*B153+L153,-1),$I$4*B153+L153)</f>
        <v>6</v>
      </c>
    </row>
    <row r="154" spans="1:13" s="2" customFormat="1" ht="22.5" x14ac:dyDescent="0.2">
      <c r="A154" s="13"/>
      <c r="B154" s="45">
        <v>2</v>
      </c>
      <c r="C154" s="46" t="s">
        <v>28</v>
      </c>
      <c r="D154" s="46" t="s">
        <v>168</v>
      </c>
      <c r="E154" s="46" t="s">
        <v>168</v>
      </c>
      <c r="F154" s="46" t="s">
        <v>448</v>
      </c>
      <c r="G154" s="46" t="s">
        <v>610</v>
      </c>
      <c r="H154" s="46" t="s">
        <v>675</v>
      </c>
      <c r="I154" s="46"/>
      <c r="J154" s="48">
        <f>+IF(OR(I154="BGA",I154="FP",I154="TH"),1,IF($I$4*B154&lt;100,5,0))</f>
        <v>5</v>
      </c>
      <c r="K154" s="47">
        <f>+IF(AND(I154="",$I$4*B154&gt;100),0.05,0)</f>
        <v>0</v>
      </c>
      <c r="L154" s="48">
        <f>+ROUNDUP($I$4*B154*K154+J154,0)</f>
        <v>5</v>
      </c>
      <c r="M154" s="41">
        <f>+IF(OR(LEFT(G154&amp;"",1)="C",LEFT(G154&amp;"",1)="R"),ROUNDUP($I$4*B154+L154,-1),$I$4*B154+L154)</f>
        <v>7</v>
      </c>
    </row>
    <row r="155" spans="1:13" s="2" customFormat="1" x14ac:dyDescent="0.2">
      <c r="A155" s="13"/>
      <c r="B155" s="45">
        <v>2</v>
      </c>
      <c r="C155" s="46" t="s">
        <v>28</v>
      </c>
      <c r="D155" s="46" t="s">
        <v>169</v>
      </c>
      <c r="E155" s="46" t="s">
        <v>300</v>
      </c>
      <c r="F155" s="46" t="s">
        <v>300</v>
      </c>
      <c r="G155" s="46" t="s">
        <v>611</v>
      </c>
      <c r="H155" s="46" t="s">
        <v>669</v>
      </c>
      <c r="I155" s="46"/>
      <c r="J155" s="48">
        <f t="shared" ref="J155:J169" si="288">+IF(OR(I155="BGA",I155="FP",I155="TH"),1,IF($I$4*B155&lt;100,5,0))</f>
        <v>5</v>
      </c>
      <c r="K155" s="47">
        <f t="shared" ref="K155:K169" si="289">+IF(AND(I155="",$I$4*B155&gt;100),0.05,0)</f>
        <v>0</v>
      </c>
      <c r="L155" s="48">
        <f t="shared" ref="L155:L169" si="290">+ROUNDUP($I$4*B155*K155+J155,0)</f>
        <v>5</v>
      </c>
      <c r="M155" s="41">
        <f t="shared" ref="M155:M169" si="291">+IF(OR(LEFT(G155&amp;"",1)="C",LEFT(G155&amp;"",1)="R"),ROUNDUP($I$4*B155+L155,-1),$I$4*B155+L155)</f>
        <v>7</v>
      </c>
    </row>
    <row r="156" spans="1:13" s="2" customFormat="1" ht="22.5" x14ac:dyDescent="0.2">
      <c r="A156" s="13"/>
      <c r="B156" s="45">
        <v>7</v>
      </c>
      <c r="C156" s="46" t="s">
        <v>28</v>
      </c>
      <c r="D156" s="46" t="s">
        <v>170</v>
      </c>
      <c r="E156" s="46" t="s">
        <v>301</v>
      </c>
      <c r="F156" s="46" t="s">
        <v>449</v>
      </c>
      <c r="G156" s="46" t="s">
        <v>612</v>
      </c>
      <c r="H156" s="46" t="s">
        <v>676</v>
      </c>
      <c r="I156" s="46"/>
      <c r="J156" s="48">
        <f>+IF(OR(I156="BGA",I156="FP",I156="TH"),1,IF($I$4*B156&lt;100,5,0))</f>
        <v>5</v>
      </c>
      <c r="K156" s="47">
        <f>+IF(AND(I156="",$I$4*B156&gt;100),0.05,0)</f>
        <v>0</v>
      </c>
      <c r="L156" s="48">
        <f>+ROUNDUP($I$4*B156*K156+J156,0)</f>
        <v>5</v>
      </c>
      <c r="M156" s="41">
        <f>+IF(OR(LEFT(G156&amp;"",1)="C",LEFT(G156&amp;"",1)="R"),ROUNDUP($I$4*B156+L156,-1),$I$4*B156+L156)</f>
        <v>12</v>
      </c>
    </row>
    <row r="157" spans="1:13" s="2" customFormat="1" ht="22.5" x14ac:dyDescent="0.2">
      <c r="A157" s="13"/>
      <c r="B157" s="45">
        <v>2</v>
      </c>
      <c r="C157" s="46" t="s">
        <v>28</v>
      </c>
      <c r="D157" s="46" t="s">
        <v>171</v>
      </c>
      <c r="E157" s="46" t="s">
        <v>302</v>
      </c>
      <c r="F157" s="46" t="s">
        <v>450</v>
      </c>
      <c r="G157" s="46" t="s">
        <v>613</v>
      </c>
      <c r="H157" s="46" t="s">
        <v>677</v>
      </c>
      <c r="I157" s="46"/>
      <c r="J157" s="48">
        <f t="shared" ref="J157" si="292">+IF(OR(I157="BGA",I157="FP",I157="TH"),1,IF($I$4*B157&lt;100,5,0))</f>
        <v>5</v>
      </c>
      <c r="K157" s="47">
        <f t="shared" ref="K157" si="293">+IF(AND(I157="",$I$4*B157&gt;100),0.05,0)</f>
        <v>0</v>
      </c>
      <c r="L157" s="48">
        <f t="shared" ref="L157" si="294">+ROUNDUP($I$4*B157*K157+J157,0)</f>
        <v>5</v>
      </c>
      <c r="M157" s="41">
        <f t="shared" ref="M157" si="295">+IF(OR(LEFT(G157&amp;"",1)="C",LEFT(G157&amp;"",1)="R"),ROUNDUP($I$4*B157+L157,-1),$I$4*B157+L157)</f>
        <v>7</v>
      </c>
    </row>
    <row r="158" spans="1:13" s="2" customFormat="1" ht="22.5" x14ac:dyDescent="0.2">
      <c r="A158" s="13"/>
      <c r="B158" s="45">
        <v>2</v>
      </c>
      <c r="C158" s="46" t="s">
        <v>28</v>
      </c>
      <c r="D158" s="46" t="s">
        <v>172</v>
      </c>
      <c r="E158" s="46" t="s">
        <v>303</v>
      </c>
      <c r="F158" s="46" t="s">
        <v>451</v>
      </c>
      <c r="G158" s="46" t="s">
        <v>614</v>
      </c>
      <c r="H158" s="46" t="s">
        <v>678</v>
      </c>
      <c r="I158" s="46"/>
      <c r="J158" s="48">
        <f>+IF(OR(I158="BGA",I158="FP",I158="TH"),1,IF($I$4*B158&lt;100,5,0))</f>
        <v>5</v>
      </c>
      <c r="K158" s="47">
        <f>+IF(AND(I158="",$I$4*B158&gt;100),0.05,0)</f>
        <v>0</v>
      </c>
      <c r="L158" s="48">
        <f>+ROUNDUP($I$4*B158*K158+J158,0)</f>
        <v>5</v>
      </c>
      <c r="M158" s="41">
        <f>+IF(OR(LEFT(G158&amp;"",1)="C",LEFT(G158&amp;"",1)="R"),ROUNDUP($I$4*B158+L158,-1),$I$4*B158+L158)</f>
        <v>7</v>
      </c>
    </row>
    <row r="159" spans="1:13" s="2" customFormat="1" x14ac:dyDescent="0.2">
      <c r="A159" s="13"/>
      <c r="B159" s="45">
        <v>1</v>
      </c>
      <c r="C159" s="46" t="s">
        <v>28</v>
      </c>
      <c r="D159" s="46" t="s">
        <v>173</v>
      </c>
      <c r="E159" s="46" t="s">
        <v>304</v>
      </c>
      <c r="F159" s="46" t="s">
        <v>452</v>
      </c>
      <c r="G159" s="46" t="s">
        <v>615</v>
      </c>
      <c r="H159" s="46" t="s">
        <v>679</v>
      </c>
      <c r="I159" s="46"/>
      <c r="J159" s="48">
        <f t="shared" ref="J159:J161" si="296">+IF(OR(I159="BGA",I159="FP",I159="TH"),1,IF($I$4*B159&lt;100,5,0))</f>
        <v>5</v>
      </c>
      <c r="K159" s="47">
        <f t="shared" ref="K159:K161" si="297">+IF(AND(I159="",$I$4*B159&gt;100),0.05,0)</f>
        <v>0</v>
      </c>
      <c r="L159" s="48">
        <f t="shared" ref="L159:L161" si="298">+ROUNDUP($I$4*B159*K159+J159,0)</f>
        <v>5</v>
      </c>
      <c r="M159" s="41">
        <f t="shared" ref="M159:M161" si="299">+IF(OR(LEFT(G159&amp;"",1)="C",LEFT(G159&amp;"",1)="R"),ROUNDUP($I$4*B159+L159,-1),$I$4*B159+L159)</f>
        <v>6</v>
      </c>
    </row>
    <row r="160" spans="1:13" s="2" customFormat="1" ht="33.75" x14ac:dyDescent="0.2">
      <c r="A160" s="13"/>
      <c r="B160" s="45">
        <v>1</v>
      </c>
      <c r="C160" s="46" t="s">
        <v>28</v>
      </c>
      <c r="D160" s="46" t="s">
        <v>174</v>
      </c>
      <c r="E160" s="46" t="s">
        <v>305</v>
      </c>
      <c r="F160" s="46" t="s">
        <v>453</v>
      </c>
      <c r="G160" s="46" t="s">
        <v>616</v>
      </c>
      <c r="H160" s="46" t="s">
        <v>680</v>
      </c>
      <c r="I160" s="46"/>
      <c r="J160" s="48">
        <f>+IF(OR(I160="BGA",I160="FP",I160="TH"),1,IF($I$4*B160&lt;100,5,0))</f>
        <v>5</v>
      </c>
      <c r="K160" s="47">
        <f>+IF(AND(I160="",$I$4*B160&gt;100),0.05,0)</f>
        <v>0</v>
      </c>
      <c r="L160" s="48">
        <f>+ROUNDUP($I$4*B160*K160+J160,0)</f>
        <v>5</v>
      </c>
      <c r="M160" s="41">
        <f>+IF(OR(LEFT(G160&amp;"",1)="C",LEFT(G160&amp;"",1)="R"),ROUNDUP($I$4*B160+L160,-1),$I$4*B160+L160)</f>
        <v>6</v>
      </c>
    </row>
    <row r="161" spans="1:13" s="2" customFormat="1" ht="33.75" x14ac:dyDescent="0.2">
      <c r="A161" s="13"/>
      <c r="B161" s="45">
        <v>4</v>
      </c>
      <c r="C161" s="46" t="s">
        <v>28</v>
      </c>
      <c r="D161" s="46" t="s">
        <v>175</v>
      </c>
      <c r="E161" s="46" t="s">
        <v>175</v>
      </c>
      <c r="F161" s="46" t="s">
        <v>454</v>
      </c>
      <c r="G161" s="46" t="s">
        <v>617</v>
      </c>
      <c r="H161" s="46" t="s">
        <v>681</v>
      </c>
      <c r="I161" s="46"/>
      <c r="J161" s="48">
        <f t="shared" ref="J161" si="300">+IF(OR(I161="BGA",I161="FP",I161="TH"),1,IF($I$4*B161&lt;100,5,0))</f>
        <v>5</v>
      </c>
      <c r="K161" s="47">
        <f t="shared" ref="K161" si="301">+IF(AND(I161="",$I$4*B161&gt;100),0.05,0)</f>
        <v>0</v>
      </c>
      <c r="L161" s="48">
        <f t="shared" ref="L161" si="302">+ROUNDUP($I$4*B161*K161+J161,0)</f>
        <v>5</v>
      </c>
      <c r="M161" s="41">
        <f t="shared" ref="M161" si="303">+IF(OR(LEFT(G161&amp;"",1)="C",LEFT(G161&amp;"",1)="R"),ROUNDUP($I$4*B161+L161,-1),$I$4*B161+L161)</f>
        <v>9</v>
      </c>
    </row>
    <row r="162" spans="1:13" s="2" customFormat="1" x14ac:dyDescent="0.2">
      <c r="A162" s="13"/>
      <c r="B162" s="45">
        <v>1</v>
      </c>
      <c r="C162" s="46" t="s">
        <v>28</v>
      </c>
      <c r="D162" s="46" t="s">
        <v>176</v>
      </c>
      <c r="E162" s="46" t="s">
        <v>306</v>
      </c>
      <c r="F162" s="46" t="s">
        <v>455</v>
      </c>
      <c r="G162" s="46" t="s">
        <v>618</v>
      </c>
      <c r="H162" s="46" t="s">
        <v>682</v>
      </c>
      <c r="I162" s="46"/>
      <c r="J162" s="48">
        <f>+IF(OR(I162="BGA",I162="FP",I162="TH"),1,IF($I$4*B162&lt;100,5,0))</f>
        <v>5</v>
      </c>
      <c r="K162" s="47">
        <f>+IF(AND(I162="",$I$4*B162&gt;100),0.05,0)</f>
        <v>0</v>
      </c>
      <c r="L162" s="48">
        <f>+ROUNDUP($I$4*B162*K162+J162,0)</f>
        <v>5</v>
      </c>
      <c r="M162" s="41">
        <f>+IF(OR(LEFT(G162&amp;"",1)="C",LEFT(G162&amp;"",1)="R"),ROUNDUP($I$4*B162+L162,-1),$I$4*B162+L162)</f>
        <v>6</v>
      </c>
    </row>
    <row r="163" spans="1:13" s="2" customFormat="1" ht="22.5" x14ac:dyDescent="0.2">
      <c r="A163" s="13"/>
      <c r="B163" s="45">
        <v>2</v>
      </c>
      <c r="C163" s="46" t="s">
        <v>28</v>
      </c>
      <c r="D163" s="46" t="s">
        <v>177</v>
      </c>
      <c r="E163" s="46" t="s">
        <v>177</v>
      </c>
      <c r="F163" s="46" t="s">
        <v>456</v>
      </c>
      <c r="G163" s="46" t="s">
        <v>619</v>
      </c>
      <c r="H163" s="46" t="s">
        <v>683</v>
      </c>
      <c r="I163" s="46"/>
      <c r="J163" s="48">
        <f t="shared" ref="J163:J169" si="304">+IF(OR(I163="BGA",I163="FP",I163="TH"),1,IF($I$4*B163&lt;100,5,0))</f>
        <v>5</v>
      </c>
      <c r="K163" s="47">
        <f t="shared" ref="K163:K169" si="305">+IF(AND(I163="",$I$4*B163&gt;100),0.05,0)</f>
        <v>0</v>
      </c>
      <c r="L163" s="48">
        <f t="shared" ref="L163:L169" si="306">+ROUNDUP($I$4*B163*K163+J163,0)</f>
        <v>5</v>
      </c>
      <c r="M163" s="41">
        <f t="shared" ref="M163:M169" si="307">+IF(OR(LEFT(G163&amp;"",1)="C",LEFT(G163&amp;"",1)="R"),ROUNDUP($I$4*B163+L163,-1),$I$4*B163+L163)</f>
        <v>7</v>
      </c>
    </row>
    <row r="164" spans="1:13" s="2" customFormat="1" ht="22.5" x14ac:dyDescent="0.2">
      <c r="A164" s="13"/>
      <c r="B164" s="45">
        <v>10</v>
      </c>
      <c r="C164" s="46" t="s">
        <v>28</v>
      </c>
      <c r="D164" s="46" t="s">
        <v>178</v>
      </c>
      <c r="E164" s="46" t="s">
        <v>307</v>
      </c>
      <c r="F164" s="46" t="s">
        <v>457</v>
      </c>
      <c r="G164" s="46" t="s">
        <v>620</v>
      </c>
      <c r="H164" s="46" t="s">
        <v>683</v>
      </c>
      <c r="I164" s="46"/>
      <c r="J164" s="48">
        <f>+IF(OR(I164="BGA",I164="FP",I164="TH"),1,IF($I$4*B164&lt;100,5,0))</f>
        <v>5</v>
      </c>
      <c r="K164" s="47">
        <f>+IF(AND(I164="",$I$4*B164&gt;100),0.05,0)</f>
        <v>0</v>
      </c>
      <c r="L164" s="48">
        <f>+ROUNDUP($I$4*B164*K164+J164,0)</f>
        <v>5</v>
      </c>
      <c r="M164" s="41">
        <f>+IF(OR(LEFT(G164&amp;"",1)="C",LEFT(G164&amp;"",1)="R"),ROUNDUP($I$4*B164+L164,-1),$I$4*B164+L164)</f>
        <v>15</v>
      </c>
    </row>
    <row r="165" spans="1:13" s="2" customFormat="1" ht="22.5" x14ac:dyDescent="0.2">
      <c r="A165" s="13"/>
      <c r="B165" s="45">
        <v>2</v>
      </c>
      <c r="C165" s="46" t="s">
        <v>28</v>
      </c>
      <c r="D165" s="46" t="s">
        <v>179</v>
      </c>
      <c r="E165" s="46" t="s">
        <v>308</v>
      </c>
      <c r="F165" s="46" t="s">
        <v>458</v>
      </c>
      <c r="G165" s="46" t="s">
        <v>621</v>
      </c>
      <c r="H165" s="46" t="s">
        <v>684</v>
      </c>
      <c r="I165" s="46"/>
      <c r="J165" s="48">
        <f t="shared" ref="J165" si="308">+IF(OR(I165="BGA",I165="FP",I165="TH"),1,IF($I$4*B165&lt;100,5,0))</f>
        <v>5</v>
      </c>
      <c r="K165" s="47">
        <f t="shared" ref="K165" si="309">+IF(AND(I165="",$I$4*B165&gt;100),0.05,0)</f>
        <v>0</v>
      </c>
      <c r="L165" s="48">
        <f t="shared" ref="L165" si="310">+ROUNDUP($I$4*B165*K165+J165,0)</f>
        <v>5</v>
      </c>
      <c r="M165" s="41">
        <f t="shared" ref="M165" si="311">+IF(OR(LEFT(G165&amp;"",1)="C",LEFT(G165&amp;"",1)="R"),ROUNDUP($I$4*B165+L165,-1),$I$4*B165+L165)</f>
        <v>7</v>
      </c>
    </row>
    <row r="166" spans="1:13" s="2" customFormat="1" ht="45" x14ac:dyDescent="0.2">
      <c r="A166" s="13"/>
      <c r="B166" s="45">
        <v>1</v>
      </c>
      <c r="C166" s="46" t="s">
        <v>28</v>
      </c>
      <c r="D166" s="46" t="s">
        <v>180</v>
      </c>
      <c r="E166" s="46" t="s">
        <v>309</v>
      </c>
      <c r="F166" s="46" t="s">
        <v>459</v>
      </c>
      <c r="G166" s="46" t="s">
        <v>622</v>
      </c>
      <c r="H166" s="46" t="s">
        <v>685</v>
      </c>
      <c r="I166" s="46"/>
      <c r="J166" s="48">
        <f>+IF(OR(I166="BGA",I166="FP",I166="TH"),1,IF($I$4*B166&lt;100,5,0))</f>
        <v>5</v>
      </c>
      <c r="K166" s="47">
        <f>+IF(AND(I166="",$I$4*B166&gt;100),0.05,0)</f>
        <v>0</v>
      </c>
      <c r="L166" s="48">
        <f>+ROUNDUP($I$4*B166*K166+J166,0)</f>
        <v>5</v>
      </c>
      <c r="M166" s="41">
        <f>+IF(OR(LEFT(G166&amp;"",1)="C",LEFT(G166&amp;"",1)="R"),ROUNDUP($I$4*B166+L166,-1),$I$4*B166+L166)</f>
        <v>6</v>
      </c>
    </row>
    <row r="167" spans="1:13" s="2" customFormat="1" x14ac:dyDescent="0.2">
      <c r="A167" s="13"/>
      <c r="B167" s="45">
        <v>1</v>
      </c>
      <c r="C167" s="46" t="s">
        <v>28</v>
      </c>
      <c r="D167" s="46" t="s">
        <v>181</v>
      </c>
      <c r="E167" s="46" t="s">
        <v>310</v>
      </c>
      <c r="F167" s="46" t="s">
        <v>460</v>
      </c>
      <c r="G167" s="46" t="s">
        <v>623</v>
      </c>
      <c r="H167" s="46" t="s">
        <v>686</v>
      </c>
      <c r="I167" s="46"/>
      <c r="J167" s="48">
        <f t="shared" ref="J167:J169" si="312">+IF(OR(I167="BGA",I167="FP",I167="TH"),1,IF($I$4*B167&lt;100,5,0))</f>
        <v>5</v>
      </c>
      <c r="K167" s="47">
        <f t="shared" ref="K167:K169" si="313">+IF(AND(I167="",$I$4*B167&gt;100),0.05,0)</f>
        <v>0</v>
      </c>
      <c r="L167" s="48">
        <f t="shared" ref="L167:L169" si="314">+ROUNDUP($I$4*B167*K167+J167,0)</f>
        <v>5</v>
      </c>
      <c r="M167" s="41">
        <f t="shared" ref="M167:M169" si="315">+IF(OR(LEFT(G167&amp;"",1)="C",LEFT(G167&amp;"",1)="R"),ROUNDUP($I$4*B167+L167,-1),$I$4*B167+L167)</f>
        <v>6</v>
      </c>
    </row>
    <row r="168" spans="1:13" s="2" customFormat="1" ht="22.5" x14ac:dyDescent="0.2">
      <c r="A168" s="13"/>
      <c r="B168" s="45">
        <v>1</v>
      </c>
      <c r="C168" s="46" t="s">
        <v>28</v>
      </c>
      <c r="D168" s="46" t="s">
        <v>182</v>
      </c>
      <c r="E168" s="46" t="s">
        <v>311</v>
      </c>
      <c r="F168" s="46" t="s">
        <v>461</v>
      </c>
      <c r="G168" s="46" t="s">
        <v>624</v>
      </c>
      <c r="H168" s="46" t="s">
        <v>687</v>
      </c>
      <c r="I168" s="46"/>
      <c r="J168" s="48">
        <f>+IF(OR(I168="BGA",I168="FP",I168="TH"),1,IF($I$4*B168&lt;100,5,0))</f>
        <v>5</v>
      </c>
      <c r="K168" s="47">
        <f>+IF(AND(I168="",$I$4*B168&gt;100),0.05,0)</f>
        <v>0</v>
      </c>
      <c r="L168" s="48">
        <f>+ROUNDUP($I$4*B168*K168+J168,0)</f>
        <v>5</v>
      </c>
      <c r="M168" s="41">
        <f>+IF(OR(LEFT(G168&amp;"",1)="C",LEFT(G168&amp;"",1)="R"),ROUNDUP($I$4*B168+L168,-1),$I$4*B168+L168)</f>
        <v>6</v>
      </c>
    </row>
    <row r="169" spans="1:13" s="2" customFormat="1" ht="56.25" x14ac:dyDescent="0.2">
      <c r="A169" s="13"/>
      <c r="B169" s="45">
        <v>32</v>
      </c>
      <c r="C169" s="46" t="s">
        <v>28</v>
      </c>
      <c r="D169" s="46" t="s">
        <v>183</v>
      </c>
      <c r="E169" s="46" t="s">
        <v>183</v>
      </c>
      <c r="F169" s="46" t="s">
        <v>462</v>
      </c>
      <c r="G169" s="46" t="s">
        <v>625</v>
      </c>
      <c r="H169" s="46" t="s">
        <v>688</v>
      </c>
      <c r="I169" s="46"/>
      <c r="J169" s="48">
        <f t="shared" ref="J169" si="316">+IF(OR(I169="BGA",I169="FP",I169="TH"),1,IF($I$4*B169&lt;100,5,0))</f>
        <v>5</v>
      </c>
      <c r="K169" s="47">
        <f t="shared" ref="K169" si="317">+IF(AND(I169="",$I$4*B169&gt;100),0.05,0)</f>
        <v>0</v>
      </c>
      <c r="L169" s="48">
        <f t="shared" ref="L169" si="318">+ROUNDUP($I$4*B169*K169+J169,0)</f>
        <v>5</v>
      </c>
      <c r="M169" s="41">
        <f t="shared" ref="M169" si="319">+IF(OR(LEFT(G169&amp;"",1)="C",LEFT(G169&amp;"",1)="R"),ROUNDUP($I$4*B169+L169,-1),$I$4*B169+L169)</f>
        <v>37</v>
      </c>
    </row>
    <row r="170" spans="1:13" s="2" customFormat="1" ht="22.5" x14ac:dyDescent="0.2">
      <c r="A170" s="13"/>
      <c r="B170" s="45">
        <v>1</v>
      </c>
      <c r="C170" s="46" t="s">
        <v>28</v>
      </c>
      <c r="D170" s="46" t="s">
        <v>184</v>
      </c>
      <c r="E170" s="46" t="s">
        <v>184</v>
      </c>
      <c r="F170" s="46" t="s">
        <v>463</v>
      </c>
      <c r="G170" s="46" t="s">
        <v>626</v>
      </c>
      <c r="H170" s="46" t="s">
        <v>676</v>
      </c>
      <c r="I170" s="46"/>
      <c r="J170" s="48">
        <f>+IF(OR(I170="BGA",I170="FP",I170="TH"),1,IF($I$4*B170&lt;100,5,0))</f>
        <v>5</v>
      </c>
      <c r="K170" s="47">
        <f>+IF(AND(I170="",$I$4*B170&gt;100),0.05,0)</f>
        <v>0</v>
      </c>
      <c r="L170" s="48">
        <f>+ROUNDUP($I$4*B170*K170+J170,0)</f>
        <v>5</v>
      </c>
      <c r="M170" s="41">
        <f>+IF(OR(LEFT(G170&amp;"",1)="C",LEFT(G170&amp;"",1)="R"),ROUNDUP($I$4*B170+L170,-1),$I$4*B170+L170)</f>
        <v>6</v>
      </c>
    </row>
    <row r="171" spans="1:13" ht="22.5" x14ac:dyDescent="0.2">
      <c r="A171" s="13"/>
      <c r="B171" s="45">
        <v>1</v>
      </c>
      <c r="C171" s="46" t="s">
        <v>28</v>
      </c>
      <c r="D171" s="46" t="s">
        <v>185</v>
      </c>
      <c r="E171" s="46" t="s">
        <v>312</v>
      </c>
      <c r="F171" s="46" t="s">
        <v>464</v>
      </c>
      <c r="G171" s="46" t="s">
        <v>627</v>
      </c>
      <c r="H171" s="46" t="s">
        <v>689</v>
      </c>
      <c r="I171" s="46"/>
      <c r="J171" s="48">
        <f t="shared" ref="J171" si="320">+IF(OR(I171="BGA",I171="FP",I171="TH"),1,IF($I$4*B171&lt;100,5,0))</f>
        <v>5</v>
      </c>
      <c r="K171" s="47">
        <f t="shared" ref="K171" si="321">+IF(AND(I171="",$I$4*B171&gt;100),0.05,0)</f>
        <v>0</v>
      </c>
      <c r="L171" s="48">
        <f t="shared" ref="L171" si="322">+ROUNDUP($I$4*B171*K171+J171,0)</f>
        <v>5</v>
      </c>
      <c r="M171" s="41">
        <f t="shared" ref="M171" si="323">+IF(OR(LEFT(G171&amp;"",1)="C",LEFT(G171&amp;"",1)="R"),ROUNDUP($I$4*B171+L171,-1),$I$4*B171+L171)</f>
        <v>6</v>
      </c>
    </row>
    <row r="172" spans="1:13" x14ac:dyDescent="0.2">
      <c r="A172" s="14"/>
      <c r="B172" s="42">
        <f>SUM(B10:B171)</f>
        <v>1344</v>
      </c>
      <c r="C172" s="43" t="s">
        <v>9</v>
      </c>
      <c r="D172" s="43"/>
      <c r="E172" s="43"/>
      <c r="F172" s="43"/>
      <c r="G172" s="44"/>
      <c r="H172" s="44"/>
      <c r="I172" s="43"/>
      <c r="J172" s="44"/>
      <c r="K172" s="44"/>
      <c r="L172" s="44"/>
      <c r="M172" s="44"/>
    </row>
    <row r="173" spans="1:13" x14ac:dyDescent="0.2">
      <c r="B173" s="1"/>
      <c r="C173" s="1"/>
    </row>
    <row r="174" spans="1:13" x14ac:dyDescent="0.2">
      <c r="B174" s="1"/>
      <c r="C174" s="1"/>
    </row>
    <row r="175" spans="1:13" x14ac:dyDescent="0.2">
      <c r="B175" s="1"/>
      <c r="C175" s="1"/>
    </row>
    <row r="176" spans="1:13" ht="18" x14ac:dyDescent="0.2">
      <c r="B176" s="1"/>
      <c r="C176" s="53" t="s">
        <v>8</v>
      </c>
      <c r="D176" s="54"/>
      <c r="E176" s="55"/>
      <c r="F176" s="20"/>
      <c r="G176" s="21"/>
    </row>
    <row r="177" spans="3:5" x14ac:dyDescent="0.2">
      <c r="C177" s="33" t="s">
        <v>3</v>
      </c>
      <c r="D177" s="34"/>
      <c r="E177" s="35">
        <f>COUNT(B10:B171)</f>
        <v>162</v>
      </c>
    </row>
    <row r="178" spans="3:5" x14ac:dyDescent="0.2">
      <c r="C178" s="16" t="s">
        <v>4</v>
      </c>
      <c r="D178" s="30"/>
      <c r="E178" s="28">
        <f>SUMIF($I$10:$I$171, "", $B$10:$B$171)</f>
        <v>1344</v>
      </c>
    </row>
    <row r="179" spans="3:5" x14ac:dyDescent="0.2">
      <c r="C179" s="33" t="s">
        <v>5</v>
      </c>
      <c r="D179" s="34"/>
      <c r="E179" s="36">
        <f>SUMIF($I$10:$I$171, "TH", $B$10:$B$171)</f>
        <v>0</v>
      </c>
    </row>
    <row r="180" spans="3:5" x14ac:dyDescent="0.2">
      <c r="C180" s="16" t="s">
        <v>6</v>
      </c>
      <c r="D180" s="30"/>
      <c r="E180" s="28">
        <f>SUMIF($I$10:$I$171, "FP", $B$10:$B$171)</f>
        <v>0</v>
      </c>
    </row>
    <row r="181" spans="3:5" x14ac:dyDescent="0.2">
      <c r="C181" s="33" t="s">
        <v>7</v>
      </c>
      <c r="D181" s="34"/>
      <c r="E181" s="36">
        <f>SUMIF($I$10:$I$171, "BGA", $B$10:$B$171)</f>
        <v>0</v>
      </c>
    </row>
    <row r="182" spans="3:5" x14ac:dyDescent="0.2">
      <c r="C182" s="27" t="s">
        <v>16</v>
      </c>
      <c r="D182" s="31"/>
      <c r="E182" s="29">
        <f>SUMIF($I$10:$I$171, "M", $B$10:$B$171)</f>
        <v>0</v>
      </c>
    </row>
  </sheetData>
  <mergeCells count="3">
    <mergeCell ref="G4:H4"/>
    <mergeCell ref="E8:F8"/>
    <mergeCell ref="C176:E176"/>
  </mergeCells>
  <phoneticPr fontId="0" type="noConversion"/>
  <conditionalFormatting sqref="B10:L171">
    <cfRule type="expression" dxfId="1" priority="1" stopIfTrue="1">
      <formula>MOD(ROW(),2)=1</formula>
    </cfRule>
    <cfRule type="expression" dxfId="0" priority="2" stopIfTrue="1">
      <formula>MMOD(ROW(),2)=0</formula>
    </cfRule>
  </conditionalFormatting>
  <pageMargins left="0.46" right="0.36" top="0.57999999999999996" bottom="1" header="0.5" footer="0.5"/>
  <pageSetup scale="79" fitToHeight="99" orientation="landscape" horizontalDpi="200" verticalDpi="200" r:id="rId1"/>
  <headerFooter alignWithMargins="0">
    <oddFooter>&amp;L&amp;"Arial,Bold"LIGO&amp;C&amp;D&amp;RPage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List Report</vt:lpstr>
    </vt:vector>
  </TitlesOfParts>
  <Company>LIGO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Pirello, Marc D.</cp:lastModifiedBy>
  <cp:lastPrinted>2007-03-08T22:58:03Z</cp:lastPrinted>
  <dcterms:created xsi:type="dcterms:W3CDTF">2002-11-05T15:28:02Z</dcterms:created>
  <dcterms:modified xsi:type="dcterms:W3CDTF">2026-09-25T17:23:18Z</dcterms:modified>
</cp:coreProperties>
</file>