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ing\psl optic mount 160607\"/>
    </mc:Choice>
  </mc:AlternateContent>
  <bookViews>
    <workbookView xWindow="0" yWindow="0" windowWidth="15465" windowHeight="11490" activeTab="1"/>
  </bookViews>
  <sheets>
    <sheet name="Title Page" sheetId="2" r:id="rId1"/>
    <sheet name="Data Table" sheetId="3" r:id="rId2"/>
    <sheet name="Charts" sheetId="4" r:id="rId3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U15" i="3"/>
  <c r="U7" i="3"/>
  <c r="U8" i="3" s="1"/>
  <c r="U13" i="3"/>
  <c r="U14" i="3" s="1"/>
  <c r="B9" i="3"/>
  <c r="B8" i="3"/>
  <c r="U9" i="3" l="1"/>
  <c r="U17" i="3"/>
  <c r="U18" i="3" l="1"/>
  <c r="U19" i="3" s="1"/>
  <c r="U10" i="3"/>
  <c r="B7" i="3" l="1"/>
  <c r="A1" i="2" l="1"/>
  <c r="A1" i="3" s="1"/>
  <c r="B4" i="3"/>
  <c r="B5" i="3"/>
  <c r="B6" i="3"/>
  <c r="B3" i="3"/>
  <c r="B3" i="2" l="1"/>
  <c r="C5" i="2"/>
  <c r="B5" i="2" s="1"/>
  <c r="B4" i="2"/>
</calcChain>
</file>

<file path=xl/sharedStrings.xml><?xml version="1.0" encoding="utf-8"?>
<sst xmlns="http://schemas.openxmlformats.org/spreadsheetml/2006/main" count="105" uniqueCount="85">
  <si>
    <t>Abstract</t>
  </si>
  <si>
    <t>DCC Number</t>
  </si>
  <si>
    <t xml:space="preserve"> </t>
  </si>
  <si>
    <t>Version</t>
  </si>
  <si>
    <t>Date</t>
  </si>
  <si>
    <t>Author</t>
  </si>
  <si>
    <t>S Appert</t>
  </si>
  <si>
    <t>Vacuum Compatibility and Redesign comments added for items in BOMs for D1600270 and D1700509.</t>
  </si>
  <si>
    <t>v4 - first drift with viton pad study; auxiliary data to inform suitability of damping approach within Configuration 3</t>
  </si>
  <si>
    <t>Measurement</t>
  </si>
  <si>
    <t>Guide</t>
  </si>
  <si>
    <t>M01</t>
  </si>
  <si>
    <t>Channel 1 Max (mV)</t>
  </si>
  <si>
    <t>Channel 1 Min (mV)</t>
  </si>
  <si>
    <t>Channel 2 Mean (mV)</t>
  </si>
  <si>
    <t>Channel 3 Mean (mV)</t>
  </si>
  <si>
    <t>Power</t>
  </si>
  <si>
    <t>Position</t>
  </si>
  <si>
    <t>Applied Rotation</t>
  </si>
  <si>
    <t>Yaw (deg)</t>
  </si>
  <si>
    <t>Pitch (deg)</t>
  </si>
  <si>
    <t>Notes</t>
  </si>
  <si>
    <t>low F shape in Power, yaw and pitch signals appear flatter, pitch changed</t>
  </si>
  <si>
    <t>apparently best efforts to allign yielded slightly off-center (seems that center would be 0, 0)</t>
  </si>
  <si>
    <t>M02</t>
  </si>
  <si>
    <t>M03</t>
  </si>
  <si>
    <t xml:space="preserve">Channel 2 is the Pitch (Vertical) </t>
  </si>
  <si>
    <t xml:space="preserve">Channel 3 is the Yaw (Horizontal) </t>
  </si>
  <si>
    <t>Days after Start</t>
  </si>
  <si>
    <t>Position Resolution</t>
  </si>
  <si>
    <t>Position delta (mV)</t>
  </si>
  <si>
    <t>Power Resolution</t>
  </si>
  <si>
    <t>Power delta (mV)</t>
  </si>
  <si>
    <t>no more low F, very stable after initial drift</t>
  </si>
  <si>
    <t>M04</t>
  </si>
  <si>
    <t>everything much the same as day prior</t>
  </si>
  <si>
    <t>M05</t>
  </si>
  <si>
    <t>seems to have drifted since M05 - is our time resolution sufficient? Is our test flawed in some important way?</t>
  </si>
  <si>
    <t>Channel 1 is a value reported by the QPD which seems to provide a measurement of the total power incident upon the QPD</t>
  </si>
  <si>
    <t>M06</t>
  </si>
  <si>
    <t>wow, serious drift</t>
  </si>
  <si>
    <t>M07</t>
  </si>
  <si>
    <t>first full change of direction, confirmed that there is noise or some other dependancy</t>
  </si>
  <si>
    <t>turns</t>
  </si>
  <si>
    <t>pitch</t>
  </si>
  <si>
    <t>inches</t>
  </si>
  <si>
    <t>threads/inch</t>
  </si>
  <si>
    <t>lever arm</t>
  </si>
  <si>
    <t>mount arm</t>
  </si>
  <si>
    <t>input</t>
  </si>
  <si>
    <t>deg</t>
  </si>
  <si>
    <t>rad</t>
  </si>
  <si>
    <t>mV/.2 turns</t>
  </si>
  <si>
    <t>deg/.2 turns</t>
  </si>
  <si>
    <t>mV/deg pitch</t>
  </si>
  <si>
    <t>mV/deg thumbwheel</t>
  </si>
  <si>
    <t>mV</t>
  </si>
  <si>
    <t>op lev B</t>
  </si>
  <si>
    <t>u-200 mount C</t>
  </si>
  <si>
    <t>beam path inputs</t>
  </si>
  <si>
    <t>optical mount inputs</t>
  </si>
  <si>
    <t>manual turn</t>
  </si>
  <si>
    <t>adjusting screw</t>
  </si>
  <si>
    <t>thumbwheel</t>
  </si>
  <si>
    <t>optical mount outputs</t>
  </si>
  <si>
    <r>
      <t xml:space="preserve">axial motion </t>
    </r>
    <r>
      <rPr>
        <sz val="11"/>
        <color theme="1"/>
        <rFont val="Calibri"/>
        <family val="2"/>
      </rPr>
      <t>Δz</t>
    </r>
  </si>
  <si>
    <r>
      <t xml:space="preserve">pitch </t>
    </r>
    <r>
      <rPr>
        <sz val="11"/>
        <color theme="1"/>
        <rFont val="Calibri"/>
        <family val="2"/>
      </rPr>
      <t>α</t>
    </r>
  </si>
  <si>
    <t>beam path outputs</t>
  </si>
  <si>
    <t xml:space="preserve">motion on target Δy </t>
  </si>
  <si>
    <t>electrical measurement</t>
  </si>
  <si>
    <t>pd signal</t>
  </si>
  <si>
    <t>change in voltage</t>
  </si>
  <si>
    <t>baseline</t>
  </si>
  <si>
    <t>electrical outputs</t>
  </si>
  <si>
    <t>change in voltage rate</t>
  </si>
  <si>
    <t>max "drift" deviation</t>
  </si>
  <si>
    <t>max "drift" pitch</t>
  </si>
  <si>
    <t>drift</t>
  </si>
  <si>
    <t>CALCULATIONS</t>
  </si>
  <si>
    <t>updated on 10 Jan after some manual turn data was taken with Craig</t>
  </si>
  <si>
    <t>M08</t>
  </si>
  <si>
    <t>similar to earlier in the day</t>
  </si>
  <si>
    <t>T01</t>
  </si>
  <si>
    <t>T02</t>
  </si>
  <si>
    <t>T03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</si>
</sst>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m/yyyy"/>
    <numFmt numFmtId="165" formatCode="yyyy/mm/dd;@"/>
    <numFmt numFmtId="166" formatCode="0.000"/>
    <numFmt numFmtId="167" formatCode="0.0000"/>
    <numFmt numFmtId="168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" fontId="0" fillId="0" borderId="0" xfId="0" applyNumberFormat="1"/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6" sqref="D6"/>
    </sheetView>
  </sheetViews>
  <sheetFormatPr defaultRowHeight="15.75" x14ac:dyDescent="0.25"/>
  <cols>
    <col min="1" max="1" width="16.140625" style="1" customWidth="1"/>
    <col min="2" max="2" width="14.5703125" style="1" customWidth="1"/>
    <col min="3" max="3" width="9.140625" style="1"/>
    <col min="4" max="4" width="63.7109375" style="1" bestFit="1" customWidth="1"/>
    <col min="5" max="16384" width="9.140625" style="1"/>
  </cols>
  <sheetData>
    <row r="1" spans="1:4" ht="15.75" customHeight="1" x14ac:dyDescent="0.25">
      <c r="A1" s="13" t="str">
        <f ca="1">MID(CELL("filename",A1),FIND("[",CELL("filename",A1))+1,FIND("]", CELL("filename",A1))-FIND("[",CELL("filename",A1))-1)</f>
        <v>T1800485-v4 U200 Mount Damping Study - Drift with Viton Pad 20190110.xlsx</v>
      </c>
      <c r="B1" s="14"/>
      <c r="C1" s="14"/>
      <c r="D1" s="14"/>
    </row>
    <row r="2" spans="1:4" x14ac:dyDescent="0.25">
      <c r="A2" t="s">
        <v>0</v>
      </c>
      <c r="B2" t="s">
        <v>7</v>
      </c>
      <c r="C2"/>
      <c r="D2"/>
    </row>
    <row r="3" spans="1:4" x14ac:dyDescent="0.25">
      <c r="A3" t="s">
        <v>1</v>
      </c>
      <c r="B3" t="str">
        <f ca="1">MID(A1,1,8)</f>
        <v>T1800485</v>
      </c>
      <c r="C3"/>
      <c r="D3" t="s">
        <v>2</v>
      </c>
    </row>
    <row r="4" spans="1:4" x14ac:dyDescent="0.25">
      <c r="A4" t="s">
        <v>3</v>
      </c>
      <c r="B4" t="str">
        <f ca="1">MID(A1,10,2)</f>
        <v>v4</v>
      </c>
      <c r="C4"/>
      <c r="D4" t="s">
        <v>8</v>
      </c>
    </row>
    <row r="5" spans="1:4" x14ac:dyDescent="0.25">
      <c r="A5" t="s">
        <v>4</v>
      </c>
      <c r="B5" t="str">
        <f ca="1">"20"&amp;TEXT(C5,"00\/00\/00")</f>
        <v>2019/01/10</v>
      </c>
      <c r="C5" s="6" t="str">
        <f ca="1">MID(A1,FIND(".",A1,10)-6,6)</f>
        <v>190110</v>
      </c>
      <c r="D5" t="s">
        <v>79</v>
      </c>
    </row>
    <row r="6" spans="1:4" x14ac:dyDescent="0.25">
      <c r="A6" t="s">
        <v>5</v>
      </c>
      <c r="B6" t="s">
        <v>6</v>
      </c>
      <c r="C6"/>
      <c r="D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="71" zoomScaleNormal="71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J11" sqref="J11"/>
    </sheetView>
  </sheetViews>
  <sheetFormatPr defaultRowHeight="15" x14ac:dyDescent="0.25"/>
  <cols>
    <col min="1" max="1" width="26.5703125" customWidth="1"/>
    <col min="2" max="2" width="24" customWidth="1"/>
    <col min="3" max="3" width="19" style="7" customWidth="1"/>
    <col min="4" max="4" width="27.140625" bestFit="1" customWidth="1"/>
    <col min="5" max="5" width="26.5703125" bestFit="1" customWidth="1"/>
    <col min="6" max="6" width="23.5703125" bestFit="1" customWidth="1"/>
    <col min="7" max="8" width="28.85546875" bestFit="1" customWidth="1"/>
    <col min="9" max="9" width="25.42578125" bestFit="1" customWidth="1"/>
    <col min="10" max="10" width="14" bestFit="1" customWidth="1"/>
    <col min="11" max="11" width="14.85546875" bestFit="1" customWidth="1"/>
    <col min="12" max="12" width="35.7109375" style="8" bestFit="1" customWidth="1"/>
    <col min="14" max="14" width="38" customWidth="1"/>
    <col min="17" max="17" width="11" bestFit="1" customWidth="1"/>
    <col min="18" max="18" width="23" customWidth="1"/>
    <col min="19" max="19" width="14.5703125" bestFit="1" customWidth="1"/>
    <col min="20" max="20" width="22.28515625" bestFit="1" customWidth="1"/>
    <col min="21" max="21" width="14.5703125" style="16" bestFit="1" customWidth="1"/>
    <col min="22" max="22" width="23.28515625" bestFit="1" customWidth="1"/>
    <col min="23" max="23" width="12.28515625" bestFit="1" customWidth="1"/>
    <col min="24" max="24" width="22.28515625" bestFit="1" customWidth="1"/>
  </cols>
  <sheetData>
    <row r="1" spans="1:22" x14ac:dyDescent="0.25">
      <c r="A1" s="14" t="str">
        <f ca="1">'Title Page'!A1:D1</f>
        <v>T1800485-v4 U200 Mount Damping Study - Drift with Viton Pad 20190110.xlsx</v>
      </c>
      <c r="B1" s="14"/>
      <c r="C1" s="14"/>
      <c r="D1" s="14" t="s">
        <v>16</v>
      </c>
      <c r="E1" s="14"/>
      <c r="F1" s="5" t="s">
        <v>31</v>
      </c>
      <c r="G1" s="14" t="s">
        <v>17</v>
      </c>
      <c r="H1" s="14"/>
      <c r="I1" s="5" t="s">
        <v>29</v>
      </c>
      <c r="J1" s="14" t="s">
        <v>18</v>
      </c>
      <c r="K1" s="14"/>
      <c r="L1" s="4"/>
    </row>
    <row r="2" spans="1:22" s="10" customFormat="1" ht="21" x14ac:dyDescent="0.35">
      <c r="A2" s="10" t="s">
        <v>9</v>
      </c>
      <c r="B2" s="10" t="s">
        <v>28</v>
      </c>
      <c r="C2" s="11" t="s">
        <v>4</v>
      </c>
      <c r="D2" s="10" t="s">
        <v>12</v>
      </c>
      <c r="E2" s="10" t="s">
        <v>13</v>
      </c>
      <c r="F2" s="10" t="s">
        <v>32</v>
      </c>
      <c r="G2" s="10" t="s">
        <v>14</v>
      </c>
      <c r="H2" s="10" t="s">
        <v>15</v>
      </c>
      <c r="I2" s="10" t="s">
        <v>30</v>
      </c>
      <c r="J2" s="10" t="s">
        <v>19</v>
      </c>
      <c r="K2" s="10" t="s">
        <v>20</v>
      </c>
      <c r="L2" s="12" t="s">
        <v>21</v>
      </c>
      <c r="N2" s="10" t="s">
        <v>10</v>
      </c>
      <c r="R2" s="10" t="s">
        <v>78</v>
      </c>
      <c r="U2" s="17"/>
    </row>
    <row r="3" spans="1:22" ht="45" customHeight="1" x14ac:dyDescent="0.25">
      <c r="A3" s="2" t="s">
        <v>11</v>
      </c>
      <c r="B3" s="2">
        <f>C3-$C$3</f>
        <v>0</v>
      </c>
      <c r="C3" s="9">
        <v>43453</v>
      </c>
      <c r="D3" s="15">
        <v>940</v>
      </c>
      <c r="E3" s="15">
        <v>-40</v>
      </c>
      <c r="F3" s="2">
        <v>20</v>
      </c>
      <c r="G3" s="15">
        <v>-48</v>
      </c>
      <c r="H3" s="15">
        <v>-64</v>
      </c>
      <c r="I3" s="2">
        <v>8</v>
      </c>
      <c r="J3" s="2">
        <v>0</v>
      </c>
      <c r="K3" s="2">
        <v>0</v>
      </c>
      <c r="L3" s="3" t="s">
        <v>23</v>
      </c>
      <c r="N3" s="8" t="s">
        <v>38</v>
      </c>
      <c r="Q3" t="s">
        <v>49</v>
      </c>
      <c r="R3" t="s">
        <v>59</v>
      </c>
      <c r="S3" t="s">
        <v>47</v>
      </c>
      <c r="T3" t="s">
        <v>57</v>
      </c>
      <c r="U3" s="16">
        <v>28.75</v>
      </c>
      <c r="V3" t="s">
        <v>45</v>
      </c>
    </row>
    <row r="4" spans="1:22" ht="45" customHeight="1" x14ac:dyDescent="0.25">
      <c r="A4" s="2" t="s">
        <v>24</v>
      </c>
      <c r="B4" s="2">
        <f>C4-$C$3</f>
        <v>1</v>
      </c>
      <c r="C4" s="9">
        <v>43454</v>
      </c>
      <c r="D4" s="15">
        <v>880</v>
      </c>
      <c r="E4" s="15">
        <v>-60</v>
      </c>
      <c r="F4" s="2">
        <v>20</v>
      </c>
      <c r="G4" s="15">
        <v>-32</v>
      </c>
      <c r="H4" s="15">
        <v>-64</v>
      </c>
      <c r="I4" s="2">
        <v>8</v>
      </c>
      <c r="J4" s="2">
        <v>0</v>
      </c>
      <c r="K4" s="2">
        <v>0</v>
      </c>
      <c r="L4" s="3" t="s">
        <v>22</v>
      </c>
      <c r="N4" t="s">
        <v>26</v>
      </c>
      <c r="Q4" t="s">
        <v>47</v>
      </c>
      <c r="R4" t="s">
        <v>60</v>
      </c>
      <c r="S4" t="s">
        <v>47</v>
      </c>
      <c r="T4" t="s">
        <v>58</v>
      </c>
      <c r="U4" s="16">
        <v>2.25</v>
      </c>
      <c r="V4" t="s">
        <v>45</v>
      </c>
    </row>
    <row r="5" spans="1:22" ht="45" customHeight="1" x14ac:dyDescent="0.25">
      <c r="A5" s="2" t="s">
        <v>25</v>
      </c>
      <c r="B5" s="2">
        <f>C5-$C$3</f>
        <v>2</v>
      </c>
      <c r="C5" s="9">
        <v>43455</v>
      </c>
      <c r="D5" s="15">
        <v>960</v>
      </c>
      <c r="E5" s="15">
        <v>-60</v>
      </c>
      <c r="F5" s="2">
        <v>20</v>
      </c>
      <c r="G5" s="15">
        <v>-32</v>
      </c>
      <c r="H5" s="15">
        <v>-64</v>
      </c>
      <c r="I5" s="2">
        <v>8</v>
      </c>
      <c r="J5" s="2">
        <v>0</v>
      </c>
      <c r="K5" s="2">
        <v>0</v>
      </c>
      <c r="L5" s="3" t="s">
        <v>35</v>
      </c>
      <c r="N5" t="s">
        <v>27</v>
      </c>
      <c r="Q5" t="s">
        <v>48</v>
      </c>
      <c r="S5" t="s">
        <v>44</v>
      </c>
      <c r="T5" t="s">
        <v>62</v>
      </c>
      <c r="U5" s="16">
        <v>100</v>
      </c>
      <c r="V5" t="s">
        <v>46</v>
      </c>
    </row>
    <row r="6" spans="1:22" ht="45" customHeight="1" x14ac:dyDescent="0.25">
      <c r="A6" s="2" t="s">
        <v>34</v>
      </c>
      <c r="B6" s="2">
        <f>C6-$C$3</f>
        <v>14</v>
      </c>
      <c r="C6" s="9">
        <v>43467</v>
      </c>
      <c r="D6" s="15">
        <v>1020</v>
      </c>
      <c r="E6" s="15">
        <v>160</v>
      </c>
      <c r="F6" s="2">
        <v>20</v>
      </c>
      <c r="G6" s="15">
        <v>-32</v>
      </c>
      <c r="H6" s="15">
        <v>-64</v>
      </c>
      <c r="I6" s="2">
        <v>8</v>
      </c>
      <c r="J6" s="2">
        <v>0</v>
      </c>
      <c r="K6" s="2">
        <v>0</v>
      </c>
      <c r="L6" s="3" t="s">
        <v>33</v>
      </c>
      <c r="S6" t="s">
        <v>61</v>
      </c>
      <c r="T6" t="s">
        <v>63</v>
      </c>
      <c r="U6" s="20">
        <v>0.2</v>
      </c>
      <c r="V6" t="s">
        <v>43</v>
      </c>
    </row>
    <row r="7" spans="1:22" ht="45" customHeight="1" x14ac:dyDescent="0.25">
      <c r="A7" s="2" t="s">
        <v>36</v>
      </c>
      <c r="B7" s="2">
        <f>C7-$C$3</f>
        <v>19</v>
      </c>
      <c r="C7" s="9">
        <v>43472</v>
      </c>
      <c r="D7" s="15">
        <v>740</v>
      </c>
      <c r="E7" s="15">
        <v>-240</v>
      </c>
      <c r="F7" s="2">
        <v>20</v>
      </c>
      <c r="G7" s="15">
        <v>-120</v>
      </c>
      <c r="H7" s="15">
        <v>-80</v>
      </c>
      <c r="I7" s="2">
        <v>8</v>
      </c>
      <c r="J7" s="2">
        <v>0</v>
      </c>
      <c r="K7" s="2">
        <v>0</v>
      </c>
      <c r="L7" s="3" t="s">
        <v>37</v>
      </c>
      <c r="R7" t="s">
        <v>64</v>
      </c>
      <c r="S7" t="s">
        <v>61</v>
      </c>
      <c r="T7" t="s">
        <v>65</v>
      </c>
      <c r="U7" s="18">
        <f>U6/U5</f>
        <v>2E-3</v>
      </c>
      <c r="V7" t="s">
        <v>45</v>
      </c>
    </row>
    <row r="8" spans="1:22" ht="45" customHeight="1" x14ac:dyDescent="0.25">
      <c r="A8" s="2" t="s">
        <v>39</v>
      </c>
      <c r="B8" s="2">
        <f>C8-$C$3</f>
        <v>20</v>
      </c>
      <c r="C8" s="9">
        <v>43473</v>
      </c>
      <c r="D8" s="15">
        <v>1500</v>
      </c>
      <c r="E8" s="15">
        <v>300</v>
      </c>
      <c r="F8" s="2">
        <v>20</v>
      </c>
      <c r="G8" s="15">
        <v>-128</v>
      </c>
      <c r="H8" s="15">
        <v>-80</v>
      </c>
      <c r="I8" s="2">
        <v>8</v>
      </c>
      <c r="J8" s="2">
        <v>0</v>
      </c>
      <c r="K8" s="2">
        <v>0</v>
      </c>
      <c r="L8" s="3" t="s">
        <v>40</v>
      </c>
      <c r="S8" t="s">
        <v>61</v>
      </c>
      <c r="T8" s="8" t="s">
        <v>66</v>
      </c>
      <c r="U8" s="16">
        <f>ATAN(U7/U4)*180/PI()</f>
        <v>5.0929568375860469E-2</v>
      </c>
      <c r="V8" t="s">
        <v>50</v>
      </c>
    </row>
    <row r="9" spans="1:22" ht="45" customHeight="1" x14ac:dyDescent="0.25">
      <c r="A9" s="2" t="s">
        <v>41</v>
      </c>
      <c r="B9" s="2">
        <f>C9-$C$3</f>
        <v>21</v>
      </c>
      <c r="C9" s="9">
        <v>43474</v>
      </c>
      <c r="D9" s="15">
        <v>1060</v>
      </c>
      <c r="E9" s="15">
        <v>180</v>
      </c>
      <c r="F9" s="2">
        <v>20</v>
      </c>
      <c r="G9" s="15">
        <v>-48</v>
      </c>
      <c r="H9" s="15">
        <v>-64</v>
      </c>
      <c r="I9" s="2">
        <v>8</v>
      </c>
      <c r="J9" s="2">
        <v>0</v>
      </c>
      <c r="K9" s="2">
        <v>0</v>
      </c>
      <c r="L9" s="3" t="s">
        <v>42</v>
      </c>
      <c r="S9" t="s">
        <v>61</v>
      </c>
      <c r="T9" s="8" t="s">
        <v>66</v>
      </c>
      <c r="U9" s="19">
        <f>U8*PI()/180</f>
        <v>8.8888865477834602E-4</v>
      </c>
      <c r="V9" t="s">
        <v>51</v>
      </c>
    </row>
    <row r="10" spans="1:22" ht="45" customHeight="1" x14ac:dyDescent="0.25">
      <c r="A10" s="2" t="s">
        <v>80</v>
      </c>
      <c r="B10" s="2">
        <f>C10-$C$3</f>
        <v>21</v>
      </c>
      <c r="C10" s="9">
        <v>43474</v>
      </c>
      <c r="D10" s="15">
        <v>920</v>
      </c>
      <c r="E10" s="15">
        <v>-200</v>
      </c>
      <c r="F10" s="2">
        <v>20</v>
      </c>
      <c r="G10" s="15">
        <v>-40</v>
      </c>
      <c r="H10" s="15">
        <v>-64</v>
      </c>
      <c r="I10" s="2">
        <v>8</v>
      </c>
      <c r="J10" s="2">
        <v>0</v>
      </c>
      <c r="K10" s="2">
        <v>0</v>
      </c>
      <c r="L10" s="3" t="s">
        <v>81</v>
      </c>
      <c r="R10" t="s">
        <v>67</v>
      </c>
      <c r="S10" t="s">
        <v>47</v>
      </c>
      <c r="T10" t="s">
        <v>68</v>
      </c>
      <c r="U10" s="16">
        <f>TAN(U8*PI()/180)*U3</f>
        <v>2.5555555555555557E-2</v>
      </c>
      <c r="V10" t="s">
        <v>45</v>
      </c>
    </row>
    <row r="11" spans="1:22" ht="45" customHeight="1" x14ac:dyDescent="0.25">
      <c r="A11" s="2" t="s">
        <v>82</v>
      </c>
      <c r="B11" s="2"/>
      <c r="C11" s="9">
        <v>43474</v>
      </c>
      <c r="D11" s="15"/>
      <c r="E11" s="15"/>
      <c r="F11" s="2"/>
      <c r="G11" s="15">
        <v>-184</v>
      </c>
      <c r="H11" s="15"/>
      <c r="I11" s="2">
        <v>8</v>
      </c>
      <c r="J11" s="2">
        <v>-10</v>
      </c>
      <c r="K11" s="2"/>
      <c r="L11" s="3"/>
    </row>
    <row r="12" spans="1:22" ht="45" customHeight="1" x14ac:dyDescent="0.25">
      <c r="A12" s="2" t="s">
        <v>83</v>
      </c>
      <c r="B12" s="2"/>
      <c r="C12" s="9"/>
      <c r="D12" s="15"/>
      <c r="E12" s="15"/>
      <c r="F12" s="2"/>
      <c r="G12" s="15">
        <v>-200</v>
      </c>
      <c r="H12" s="15"/>
      <c r="I12" s="2"/>
      <c r="J12" s="2">
        <v>-3</v>
      </c>
      <c r="K12" s="2"/>
      <c r="L12" s="3"/>
      <c r="R12" t="s">
        <v>69</v>
      </c>
      <c r="S12" t="s">
        <v>72</v>
      </c>
      <c r="T12" t="s">
        <v>71</v>
      </c>
      <c r="U12" s="21">
        <v>300</v>
      </c>
      <c r="V12" t="s">
        <v>52</v>
      </c>
    </row>
    <row r="13" spans="1:22" ht="45" customHeight="1" x14ac:dyDescent="0.25">
      <c r="A13" s="2" t="s">
        <v>84</v>
      </c>
      <c r="B13" s="2"/>
      <c r="C13" s="9"/>
      <c r="D13" s="15"/>
      <c r="E13" s="15"/>
      <c r="F13" s="2"/>
      <c r="G13" s="15">
        <v>-208</v>
      </c>
      <c r="H13" s="15"/>
      <c r="I13" s="2"/>
      <c r="J13" s="2">
        <v>-1</v>
      </c>
      <c r="K13" s="2"/>
      <c r="L13" s="3"/>
      <c r="S13" t="s">
        <v>72</v>
      </c>
      <c r="T13" t="s">
        <v>63</v>
      </c>
      <c r="U13" s="16">
        <f>0.2*360</f>
        <v>72</v>
      </c>
      <c r="V13" t="s">
        <v>53</v>
      </c>
    </row>
    <row r="14" spans="1:22" ht="45" customHeight="1" x14ac:dyDescent="0.25">
      <c r="A14" s="2"/>
      <c r="B14" s="2"/>
      <c r="C14" s="9"/>
      <c r="D14" s="15"/>
      <c r="E14" s="15"/>
      <c r="F14" s="2"/>
      <c r="G14" s="15">
        <v>-296</v>
      </c>
      <c r="H14" s="15"/>
      <c r="I14" s="2"/>
      <c r="J14" s="2">
        <v>-36</v>
      </c>
      <c r="K14" s="2"/>
      <c r="L14" s="3"/>
      <c r="S14" t="s">
        <v>70</v>
      </c>
      <c r="T14" t="s">
        <v>71</v>
      </c>
      <c r="U14" s="16">
        <f>U12/U13</f>
        <v>4.166666666666667</v>
      </c>
      <c r="V14" t="s">
        <v>55</v>
      </c>
    </row>
    <row r="15" spans="1:22" ht="45" customHeight="1" x14ac:dyDescent="0.25">
      <c r="A15" s="2"/>
      <c r="B15" s="2"/>
      <c r="C15" s="9"/>
      <c r="D15" s="15"/>
      <c r="E15" s="15"/>
      <c r="F15" s="2"/>
      <c r="G15" s="15"/>
      <c r="H15" s="15"/>
      <c r="I15" s="2"/>
      <c r="J15" s="2"/>
      <c r="K15" s="2"/>
      <c r="L15" s="3"/>
      <c r="S15" s="22" t="s">
        <v>77</v>
      </c>
      <c r="T15" t="s">
        <v>75</v>
      </c>
      <c r="U15" s="21">
        <f>MAX(G:G)-MIN(G:G)</f>
        <v>264</v>
      </c>
      <c r="V15" t="s">
        <v>56</v>
      </c>
    </row>
    <row r="16" spans="1:22" ht="45" customHeight="1" x14ac:dyDescent="0.25">
      <c r="A16" s="2"/>
      <c r="B16" s="2"/>
      <c r="C16" s="9"/>
      <c r="D16" s="15"/>
      <c r="E16" s="15"/>
      <c r="F16" s="2"/>
      <c r="G16" s="15"/>
      <c r="H16" s="15"/>
      <c r="I16" s="2"/>
      <c r="J16" s="2"/>
      <c r="K16" s="2"/>
      <c r="L16" s="3"/>
    </row>
    <row r="17" spans="18:22" x14ac:dyDescent="0.25">
      <c r="R17" t="s">
        <v>73</v>
      </c>
      <c r="S17" t="s">
        <v>70</v>
      </c>
      <c r="T17" t="s">
        <v>74</v>
      </c>
      <c r="U17" s="16">
        <f>U14/(U8/U13)*U6/0.2</f>
        <v>5890.4877768843135</v>
      </c>
      <c r="V17" t="s">
        <v>54</v>
      </c>
    </row>
    <row r="18" spans="18:22" x14ac:dyDescent="0.25">
      <c r="S18" s="22" t="s">
        <v>77</v>
      </c>
      <c r="T18" t="s">
        <v>76</v>
      </c>
      <c r="U18" s="16">
        <f>U15/U17</f>
        <v>4.4818020170757214E-2</v>
      </c>
      <c r="V18" t="s">
        <v>50</v>
      </c>
    </row>
    <row r="19" spans="18:22" x14ac:dyDescent="0.25">
      <c r="S19" s="22" t="s">
        <v>77</v>
      </c>
      <c r="T19" t="s">
        <v>76</v>
      </c>
      <c r="U19" s="19">
        <f>U18*PI()/180</f>
        <v>7.8222201620494467E-4</v>
      </c>
      <c r="V19" t="s">
        <v>51</v>
      </c>
    </row>
  </sheetData>
  <mergeCells count="4">
    <mergeCell ref="G1:H1"/>
    <mergeCell ref="D1:E1"/>
    <mergeCell ref="J1:K1"/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 Page</vt:lpstr>
      <vt:lpstr>Data Table</vt:lpstr>
      <vt:lpstr>Charts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Appert</dc:creator>
  <cp:lastModifiedBy>Stephen Appert</cp:lastModifiedBy>
  <dcterms:created xsi:type="dcterms:W3CDTF">2018-12-20T18:55:09Z</dcterms:created>
  <dcterms:modified xsi:type="dcterms:W3CDTF">2019-01-10T16:11:20Z</dcterms:modified>
</cp:coreProperties>
</file>