
<file path=[Content_Types].xml><?xml version="1.0" encoding="utf-8"?>
<Types xmlns="http://schemas.openxmlformats.org/package/2006/content-types">
  <Default Extension="tmp" ContentType="image/pn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autoCompressPictures="0"/>
  <bookViews>
    <workbookView xWindow="0" yWindow="0" windowWidth="21300" windowHeight="14100" activeTab="1"/>
  </bookViews>
  <sheets>
    <sheet name="ROC calculator" sheetId="1" r:id="rId1"/>
    <sheet name="Transmission" sheetId="5" r:id="rId2"/>
    <sheet name="Transmission (TM)" sheetId="6" r:id="rId3"/>
    <sheet name="Pixel Sizes" sheetId="2" r:id="rId4"/>
    <sheet name="power fit" sheetId="3" r:id="rId5"/>
    <sheet name="Sheet1" sheetId="4" r:id="rId6"/>
  </sheet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18" i="5" l="1"/>
  <c r="D2" i="5"/>
  <c r="D10" i="5"/>
  <c r="D12" i="5"/>
  <c r="D22" i="5"/>
  <c r="D23" i="5"/>
  <c r="D23" i="6"/>
  <c r="D6" i="6"/>
  <c r="D2" i="6"/>
  <c r="D3" i="6"/>
  <c r="D10" i="6"/>
  <c r="D12" i="6"/>
  <c r="D18" i="6"/>
  <c r="D22" i="6"/>
  <c r="F6" i="6"/>
  <c r="F2" i="6"/>
  <c r="F3" i="6"/>
  <c r="F4" i="6"/>
  <c r="F10" i="6"/>
  <c r="F12" i="6"/>
  <c r="D15" i="6"/>
  <c r="E6" i="6"/>
  <c r="E2" i="6"/>
  <c r="E3" i="6"/>
  <c r="E10" i="6"/>
  <c r="E12" i="6"/>
  <c r="C10" i="6"/>
  <c r="C12" i="6"/>
  <c r="D14" i="6"/>
  <c r="F6" i="5"/>
  <c r="F2" i="5"/>
  <c r="F3" i="5"/>
  <c r="F4" i="5"/>
  <c r="F10" i="5"/>
  <c r="F12" i="5"/>
  <c r="D6" i="5"/>
  <c r="D3" i="5"/>
  <c r="D15" i="5"/>
  <c r="E6" i="5"/>
  <c r="E2" i="5"/>
  <c r="E3" i="5"/>
  <c r="E10" i="5"/>
  <c r="E12" i="5"/>
  <c r="C10" i="5"/>
  <c r="C12" i="5"/>
  <c r="D14" i="5"/>
  <c r="B9" i="3"/>
  <c r="F2" i="1"/>
  <c r="F3" i="1"/>
  <c r="F4" i="1"/>
  <c r="F6" i="1"/>
  <c r="F10" i="1"/>
  <c r="F12" i="1"/>
  <c r="D3" i="1"/>
  <c r="D6" i="1"/>
  <c r="D2" i="1"/>
  <c r="D10" i="1"/>
  <c r="D12" i="1"/>
  <c r="C1" i="4"/>
  <c r="C2" i="4"/>
  <c r="C3" i="4"/>
  <c r="C4" i="4"/>
  <c r="C5" i="4"/>
  <c r="C6" i="4"/>
  <c r="C7" i="4"/>
  <c r="C8" i="4"/>
  <c r="C9" i="4"/>
  <c r="C10" i="4"/>
  <c r="B10" i="4"/>
  <c r="B9" i="4"/>
  <c r="E6" i="1"/>
  <c r="D7" i="2"/>
  <c r="D8" i="2"/>
  <c r="D10" i="2"/>
  <c r="C10" i="2"/>
  <c r="C9" i="2"/>
  <c r="C8" i="2"/>
  <c r="C7" i="2"/>
  <c r="E3" i="1"/>
  <c r="E2" i="1"/>
  <c r="D15" i="1"/>
  <c r="E10" i="1"/>
  <c r="E12" i="1"/>
  <c r="C10" i="1"/>
  <c r="C12" i="1"/>
  <c r="D14" i="1"/>
</calcChain>
</file>

<file path=xl/sharedStrings.xml><?xml version="1.0" encoding="utf-8"?>
<sst xmlns="http://schemas.openxmlformats.org/spreadsheetml/2006/main" count="142" uniqueCount="56">
  <si>
    <t>Radius of curvature of TS</t>
  </si>
  <si>
    <t>m</t>
  </si>
  <si>
    <t>Gap between TS and part to be measured</t>
  </si>
  <si>
    <t>mm</t>
  </si>
  <si>
    <t>nm</t>
  </si>
  <si>
    <t>Assumes diverging TS and concave part</t>
  </si>
  <si>
    <t>Assumes "Fringe" Zernikes</t>
  </si>
  <si>
    <t>Part measured aperture</t>
  </si>
  <si>
    <t>Wavefront "sag" at part plus power</t>
  </si>
  <si>
    <t xml:space="preserve">Part radius </t>
  </si>
  <si>
    <t>Vertex to vertex, no tilt</t>
  </si>
  <si>
    <t>ROC</t>
  </si>
  <si>
    <t>Aperture diameter</t>
  </si>
  <si>
    <t>R34 Reference Sphere</t>
  </si>
  <si>
    <t>R36 Reference Sphere</t>
  </si>
  <si>
    <t>DCC number</t>
  </si>
  <si>
    <t>C1102035</t>
  </si>
  <si>
    <t>C1102247</t>
  </si>
  <si>
    <t>C1002794</t>
  </si>
  <si>
    <t>Test Mass Reference Sphere</t>
  </si>
  <si>
    <t>all</t>
  </si>
  <si>
    <t>Min</t>
  </si>
  <si>
    <t>Avg</t>
  </si>
  <si>
    <t>Max</t>
  </si>
  <si>
    <t>Useful numbers</t>
  </si>
  <si>
    <t>range (m)</t>
  </si>
  <si>
    <t>environmental uncertainty (m)</t>
  </si>
  <si>
    <t>Measured Power</t>
  </si>
  <si>
    <t>Standard deviation in power (from avg)</t>
  </si>
  <si>
    <t>Enter Data into shaded cells</t>
  </si>
  <si>
    <t>Full</t>
  </si>
  <si>
    <t>2x</t>
  </si>
  <si>
    <t>s2x</t>
  </si>
  <si>
    <t>small</t>
  </si>
  <si>
    <t>Magnification</t>
  </si>
  <si>
    <t>Full Aperture size</t>
  </si>
  <si>
    <t>Find a corresponding power term over different aperture</t>
  </si>
  <si>
    <t>INPUT</t>
  </si>
  <si>
    <t>Zernike1 (nm)</t>
  </si>
  <si>
    <t>OUTPUT</t>
  </si>
  <si>
    <t>Zernike2 (nm)</t>
  </si>
  <si>
    <t>d1 - initial (mm OR pix)</t>
  </si>
  <si>
    <t>d2 - final (mm OR pix)</t>
  </si>
  <si>
    <t>160 mm</t>
  </si>
  <si>
    <t>300mm</t>
  </si>
  <si>
    <t>STDev</t>
  </si>
  <si>
    <t>Diameter</t>
  </si>
  <si>
    <t xml:space="preserve">Temp </t>
  </si>
  <si>
    <t xml:space="preserve">During </t>
  </si>
  <si>
    <t xml:space="preserve">S1 HR </t>
  </si>
  <si>
    <t>Run</t>
  </si>
  <si>
    <t xml:space="preserve">ROC From S1 </t>
  </si>
  <si>
    <t>Ideal Rtrans=-R1/n</t>
  </si>
  <si>
    <t>DIFFERENCE</t>
  </si>
  <si>
    <t>meters</t>
  </si>
  <si>
    <t>OPD on 160=r^2*(dR)/(2*R^2)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</si>
</sst>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8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1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/>
    <xf numFmtId="0" fontId="0" fillId="2" borderId="1" xfId="0" applyFill="1" applyBorder="1"/>
    <xf numFmtId="2" fontId="0" fillId="0" borderId="0" xfId="0" applyNumberFormat="1"/>
    <xf numFmtId="0" fontId="0" fillId="3" borderId="0" xfId="0" applyFill="1"/>
    <xf numFmtId="11" fontId="0" fillId="2" borderId="1" xfId="0" applyNumberFormat="1" applyFill="1" applyBorder="1"/>
  </cellXfs>
  <cellStyles count="21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tmp"/><Relationship Id="rId2" Type="http://schemas.openxmlformats.org/officeDocument/2006/relationships/image" Target="../media/image2.png"/><Relationship Id="rId1" Type="http://schemas.openxmlformats.org/officeDocument/2006/relationships/image" Target="../media/image1.tmp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tmp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tm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38100</xdr:colOff>
      <xdr:row>13</xdr:row>
      <xdr:rowOff>28575</xdr:rowOff>
    </xdr:from>
    <xdr:to>
      <xdr:col>17</xdr:col>
      <xdr:colOff>515459</xdr:colOff>
      <xdr:row>25</xdr:row>
      <xdr:rowOff>76605</xdr:rowOff>
    </xdr:to>
    <xdr:pic>
      <xdr:nvPicPr>
        <xdr:cNvPr id="2" name="Picture 1" descr="Screen Clippin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91250" y="2886075"/>
          <a:ext cx="7944959" cy="2905530"/>
        </a:xfrm>
        <a:prstGeom prst="rect">
          <a:avLst/>
        </a:prstGeom>
      </xdr:spPr>
    </xdr:pic>
    <xdr:clientData/>
  </xdr:twoCellAnchor>
  <xdr:twoCellAnchor editAs="oneCell">
    <xdr:from>
      <xdr:col>6</xdr:col>
      <xdr:colOff>558800</xdr:colOff>
      <xdr:row>51</xdr:row>
      <xdr:rowOff>165100</xdr:rowOff>
    </xdr:from>
    <xdr:to>
      <xdr:col>26</xdr:col>
      <xdr:colOff>355600</xdr:colOff>
      <xdr:row>95</xdr:row>
      <xdr:rowOff>101600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908800" y="9410700"/>
          <a:ext cx="15049500" cy="77597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49</xdr:row>
      <xdr:rowOff>0</xdr:rowOff>
    </xdr:from>
    <xdr:to>
      <xdr:col>7</xdr:col>
      <xdr:colOff>228600</xdr:colOff>
      <xdr:row>50</xdr:row>
      <xdr:rowOff>95250</xdr:rowOff>
    </xdr:to>
    <xdr:sp macro="" textlink="">
      <xdr:nvSpPr>
        <xdr:cNvPr id="1025" name="&lt;3E440C31-B5B7-4773-9998-C62AEFD7BD3F&gt;" descr="astedGraphic-4.png"/>
        <xdr:cNvSpPr>
          <a:spLocks noChangeAspect="1" noChangeArrowheads="1"/>
        </xdr:cNvSpPr>
      </xdr:nvSpPr>
      <xdr:spPr bwMode="auto">
        <a:xfrm>
          <a:off x="6153150" y="10287000"/>
          <a:ext cx="228600" cy="285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95250</xdr:colOff>
      <xdr:row>25</xdr:row>
      <xdr:rowOff>180975</xdr:rowOff>
    </xdr:from>
    <xdr:to>
      <xdr:col>16</xdr:col>
      <xdr:colOff>181947</xdr:colOff>
      <xdr:row>40</xdr:row>
      <xdr:rowOff>105163</xdr:rowOff>
    </xdr:to>
    <xdr:pic>
      <xdr:nvPicPr>
        <xdr:cNvPr id="4" name="Picture 3" descr="Screen Clipping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48400" y="5895975"/>
          <a:ext cx="6963747" cy="278168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55</xdr:row>
      <xdr:rowOff>0</xdr:rowOff>
    </xdr:from>
    <xdr:to>
      <xdr:col>7</xdr:col>
      <xdr:colOff>228600</xdr:colOff>
      <xdr:row>56</xdr:row>
      <xdr:rowOff>95250</xdr:rowOff>
    </xdr:to>
    <xdr:sp macro="" textlink="">
      <xdr:nvSpPr>
        <xdr:cNvPr id="4" name="&lt;3E440C31-B5B7-4773-9998-C62AEFD7BD3F&gt;" descr="astedGraphic-4.png"/>
        <xdr:cNvSpPr>
          <a:spLocks noChangeAspect="1" noChangeArrowheads="1"/>
        </xdr:cNvSpPr>
      </xdr:nvSpPr>
      <xdr:spPr bwMode="auto">
        <a:xfrm>
          <a:off x="6153150" y="10287000"/>
          <a:ext cx="228600" cy="285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238125</xdr:colOff>
      <xdr:row>11</xdr:row>
      <xdr:rowOff>38100</xdr:rowOff>
    </xdr:from>
    <xdr:to>
      <xdr:col>14</xdr:col>
      <xdr:colOff>28575</xdr:colOff>
      <xdr:row>53</xdr:row>
      <xdr:rowOff>28575</xdr:rowOff>
    </xdr:to>
    <xdr:pic>
      <xdr:nvPicPr>
        <xdr:cNvPr id="6" name="Picture 5" descr="Screen Clippin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91275" y="2514600"/>
          <a:ext cx="5486400" cy="85629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53</xdr:row>
      <xdr:rowOff>0</xdr:rowOff>
    </xdr:from>
    <xdr:to>
      <xdr:col>7</xdr:col>
      <xdr:colOff>228600</xdr:colOff>
      <xdr:row>54</xdr:row>
      <xdr:rowOff>95250</xdr:rowOff>
    </xdr:to>
    <xdr:sp macro="" textlink="">
      <xdr:nvSpPr>
        <xdr:cNvPr id="3" name="&lt;3E440C31-B5B7-4773-9998-C62AEFD7BD3F&gt;" descr="astedGraphic-4.png"/>
        <xdr:cNvSpPr>
          <a:spLocks noChangeAspect="1" noChangeArrowheads="1"/>
        </xdr:cNvSpPr>
      </xdr:nvSpPr>
      <xdr:spPr bwMode="auto">
        <a:xfrm>
          <a:off x="6153150" y="10287000"/>
          <a:ext cx="228600" cy="285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876300</xdr:colOff>
      <xdr:row>7</xdr:row>
      <xdr:rowOff>0</xdr:rowOff>
    </xdr:from>
    <xdr:to>
      <xdr:col>15</xdr:col>
      <xdr:colOff>19050</xdr:colOff>
      <xdr:row>34</xdr:row>
      <xdr:rowOff>152400</xdr:rowOff>
    </xdr:to>
    <xdr:pic>
      <xdr:nvPicPr>
        <xdr:cNvPr id="4" name="Picture 3" descr="Screen Clippin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29450" y="1714500"/>
          <a:ext cx="5429250" cy="5867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topLeftCell="A2" workbookViewId="0">
      <selection activeCell="D12" sqref="D12"/>
    </sheetView>
  </sheetViews>
  <sheetFormatPr defaultColWidth="8.85546875" defaultRowHeight="15" x14ac:dyDescent="0.25"/>
  <cols>
    <col min="1" max="1" width="14.7109375" customWidth="1"/>
    <col min="2" max="2" width="33.28515625" customWidth="1"/>
    <col min="8" max="8" width="32.28515625" customWidth="1"/>
  </cols>
  <sheetData>
    <row r="1" spans="2:8" x14ac:dyDescent="0.25">
      <c r="C1" t="s">
        <v>21</v>
      </c>
      <c r="D1" t="s">
        <v>22</v>
      </c>
      <c r="E1" t="s">
        <v>23</v>
      </c>
      <c r="F1" t="s">
        <v>45</v>
      </c>
    </row>
    <row r="2" spans="2:8" x14ac:dyDescent="0.25">
      <c r="B2" s="1" t="s">
        <v>0</v>
      </c>
      <c r="C2" s="4">
        <v>2100</v>
      </c>
      <c r="D2">
        <f>C2</f>
        <v>2100</v>
      </c>
      <c r="E2">
        <f>C2</f>
        <v>2100</v>
      </c>
      <c r="F2">
        <f>C2</f>
        <v>2100</v>
      </c>
      <c r="G2" t="s">
        <v>1</v>
      </c>
      <c r="H2" t="s">
        <v>5</v>
      </c>
    </row>
    <row r="3" spans="2:8" ht="30" x14ac:dyDescent="0.25">
      <c r="B3" s="1" t="s">
        <v>2</v>
      </c>
      <c r="C3" s="4">
        <v>8.4000000000000005E-2</v>
      </c>
      <c r="D3">
        <f>C3</f>
        <v>8.4000000000000005E-2</v>
      </c>
      <c r="E3">
        <f>C3</f>
        <v>8.4000000000000005E-2</v>
      </c>
      <c r="F3">
        <f>C3</f>
        <v>8.4000000000000005E-2</v>
      </c>
      <c r="G3" t="s">
        <v>1</v>
      </c>
      <c r="H3" t="s">
        <v>10</v>
      </c>
    </row>
    <row r="4" spans="2:8" x14ac:dyDescent="0.25">
      <c r="B4" s="1" t="s">
        <v>27</v>
      </c>
      <c r="C4" s="4">
        <v>126.69799999999999</v>
      </c>
      <c r="D4" s="4">
        <v>127.04300000000001</v>
      </c>
      <c r="E4" s="4">
        <v>127.431</v>
      </c>
      <c r="F4">
        <f>D4+D5</f>
        <v>127.18300000000001</v>
      </c>
      <c r="G4" t="s">
        <v>4</v>
      </c>
      <c r="H4" t="s">
        <v>6</v>
      </c>
    </row>
    <row r="5" spans="2:8" ht="30" x14ac:dyDescent="0.25">
      <c r="B5" s="1" t="s">
        <v>28</v>
      </c>
      <c r="D5" s="4">
        <v>0.14000000000000001</v>
      </c>
    </row>
    <row r="6" spans="2:8" x14ac:dyDescent="0.25">
      <c r="B6" s="1" t="s">
        <v>7</v>
      </c>
      <c r="C6" s="4">
        <v>160.4</v>
      </c>
      <c r="D6">
        <f>C6</f>
        <v>160.4</v>
      </c>
      <c r="E6">
        <f>C6</f>
        <v>160.4</v>
      </c>
      <c r="F6">
        <f>C6</f>
        <v>160.4</v>
      </c>
      <c r="G6" t="s">
        <v>3</v>
      </c>
      <c r="H6" s="4" t="s">
        <v>29</v>
      </c>
    </row>
    <row r="8" spans="2:8" x14ac:dyDescent="0.25">
      <c r="B8" s="1"/>
    </row>
    <row r="9" spans="2:8" x14ac:dyDescent="0.25">
      <c r="B9" s="1"/>
    </row>
    <row r="10" spans="2:8" x14ac:dyDescent="0.25">
      <c r="B10" s="1" t="s">
        <v>8</v>
      </c>
      <c r="C10">
        <f>((C6)^2)/((8*(C2+C3)*1000))+(C4*0.000001)</f>
        <v>1.6580748401644888E-3</v>
      </c>
      <c r="D10">
        <f>((D6)^2)/((8*(D2+D3)*1000))+(D4*0.000001)</f>
        <v>1.6584198401644889E-3</v>
      </c>
      <c r="E10">
        <f>((E6)^2)/((8*(E2+E3)*1000))+(E4*0.000001)</f>
        <v>1.6588078401644888E-3</v>
      </c>
      <c r="F10">
        <f>((F6)^2)/((8*(F2+F3)*1000))+(F4*0.000001)</f>
        <v>1.6585598401644887E-3</v>
      </c>
      <c r="G10" t="s">
        <v>3</v>
      </c>
    </row>
    <row r="11" spans="2:8" x14ac:dyDescent="0.25">
      <c r="B11" s="1"/>
    </row>
    <row r="12" spans="2:8" x14ac:dyDescent="0.25">
      <c r="B12" s="2" t="s">
        <v>9</v>
      </c>
      <c r="C12" s="3">
        <f>(C6^2)/(8*C10*1000)</f>
        <v>1939.610880098124</v>
      </c>
      <c r="D12" s="3">
        <f>(D6^2)/(8*D10*1000)</f>
        <v>1939.2073841090939</v>
      </c>
      <c r="E12" s="3">
        <f>(E6^2)/(8*E10*1000)</f>
        <v>1938.753797836582</v>
      </c>
      <c r="F12" s="3">
        <f>(F6^2)/(8*F10*1000)</f>
        <v>1939.0436944868081</v>
      </c>
      <c r="G12" s="3" t="s">
        <v>1</v>
      </c>
    </row>
    <row r="14" spans="2:8" x14ac:dyDescent="0.25">
      <c r="B14" t="s">
        <v>25</v>
      </c>
      <c r="D14">
        <f>E12-C12</f>
        <v>-0.85708226154201839</v>
      </c>
    </row>
    <row r="15" spans="2:8" x14ac:dyDescent="0.25">
      <c r="B15" t="s">
        <v>26</v>
      </c>
      <c r="D15">
        <f>F12-D12</f>
        <v>-0.16368962228580131</v>
      </c>
    </row>
    <row r="18" spans="1:7" x14ac:dyDescent="0.25">
      <c r="G18" t="s">
        <v>43</v>
      </c>
    </row>
    <row r="19" spans="1:7" x14ac:dyDescent="0.25">
      <c r="G19" t="s">
        <v>46</v>
      </c>
    </row>
    <row r="20" spans="1:7" x14ac:dyDescent="0.25">
      <c r="B20" s="2" t="s">
        <v>24</v>
      </c>
    </row>
    <row r="21" spans="1:7" ht="60" x14ac:dyDescent="0.25">
      <c r="A21" t="s">
        <v>15</v>
      </c>
      <c r="C21" s="1" t="s">
        <v>12</v>
      </c>
      <c r="D21" t="s">
        <v>11</v>
      </c>
    </row>
    <row r="22" spans="1:7" x14ac:dyDescent="0.25">
      <c r="A22" t="s">
        <v>16</v>
      </c>
      <c r="B22" t="s">
        <v>14</v>
      </c>
      <c r="C22">
        <v>260</v>
      </c>
      <c r="D22">
        <v>35.750999999999998</v>
      </c>
    </row>
    <row r="23" spans="1:7" x14ac:dyDescent="0.25">
      <c r="A23" t="s">
        <v>17</v>
      </c>
      <c r="B23" t="s">
        <v>13</v>
      </c>
      <c r="C23">
        <v>260</v>
      </c>
      <c r="D23">
        <v>33.74</v>
      </c>
    </row>
    <row r="24" spans="1:7" x14ac:dyDescent="0.25">
      <c r="A24" t="s">
        <v>18</v>
      </c>
      <c r="B24" t="s">
        <v>19</v>
      </c>
      <c r="C24" t="s">
        <v>20</v>
      </c>
      <c r="D24">
        <v>2100</v>
      </c>
    </row>
    <row r="28" spans="1:7" x14ac:dyDescent="0.25">
      <c r="G28" t="s">
        <v>44</v>
      </c>
    </row>
    <row r="29" spans="1:7" x14ac:dyDescent="0.25">
      <c r="G29" t="s">
        <v>46</v>
      </c>
    </row>
    <row r="52" spans="6:6" x14ac:dyDescent="0.25">
      <c r="F52" t="s">
        <v>47</v>
      </c>
    </row>
    <row r="53" spans="6:6" x14ac:dyDescent="0.25">
      <c r="F53" t="s">
        <v>48</v>
      </c>
    </row>
    <row r="54" spans="6:6" x14ac:dyDescent="0.25">
      <c r="F54" t="s">
        <v>49</v>
      </c>
    </row>
    <row r="55" spans="6:6" x14ac:dyDescent="0.25">
      <c r="F55" t="s">
        <v>50</v>
      </c>
    </row>
  </sheetData>
  <pageMargins left="0.7" right="0.7" top="0.75" bottom="0.75" header="0.3" footer="0.3"/>
  <pageSetup orientation="portrait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tabSelected="1" workbookViewId="0">
      <selection activeCell="C3" sqref="C3"/>
    </sheetView>
  </sheetViews>
  <sheetFormatPr defaultColWidth="8.85546875" defaultRowHeight="15" x14ac:dyDescent="0.25"/>
  <cols>
    <col min="1" max="1" width="14.7109375" customWidth="1"/>
    <col min="2" max="2" width="33.28515625" customWidth="1"/>
    <col min="3" max="3" width="9.28515625" bestFit="1" customWidth="1"/>
    <col min="8" max="8" width="32.28515625" customWidth="1"/>
  </cols>
  <sheetData>
    <row r="1" spans="2:8" x14ac:dyDescent="0.25">
      <c r="C1" t="s">
        <v>21</v>
      </c>
      <c r="D1" t="s">
        <v>22</v>
      </c>
      <c r="E1" t="s">
        <v>23</v>
      </c>
      <c r="F1" t="s">
        <v>45</v>
      </c>
    </row>
    <row r="2" spans="2:8" x14ac:dyDescent="0.25">
      <c r="B2" s="1" t="s">
        <v>0</v>
      </c>
      <c r="C2" s="7">
        <v>-1612903</v>
      </c>
      <c r="D2">
        <f>C2</f>
        <v>-1612903</v>
      </c>
      <c r="E2">
        <f>C2</f>
        <v>-1612903</v>
      </c>
      <c r="F2">
        <f>C2</f>
        <v>-1612903</v>
      </c>
      <c r="G2" t="s">
        <v>1</v>
      </c>
      <c r="H2" t="s">
        <v>5</v>
      </c>
    </row>
    <row r="3" spans="2:8" ht="30" x14ac:dyDescent="0.25">
      <c r="B3" s="1" t="s">
        <v>2</v>
      </c>
      <c r="C3" s="4">
        <v>0.3</v>
      </c>
      <c r="D3">
        <f>C3</f>
        <v>0.3</v>
      </c>
      <c r="E3">
        <f>C3</f>
        <v>0.3</v>
      </c>
      <c r="F3">
        <f>C3</f>
        <v>0.3</v>
      </c>
      <c r="G3" t="s">
        <v>1</v>
      </c>
      <c r="H3" t="s">
        <v>10</v>
      </c>
    </row>
    <row r="4" spans="2:8" x14ac:dyDescent="0.25">
      <c r="B4" s="1" t="s">
        <v>27</v>
      </c>
      <c r="C4" s="4">
        <v>-2374.482</v>
      </c>
      <c r="D4" s="4">
        <v>-2368.6219999999998</v>
      </c>
      <c r="E4" s="4">
        <v>-2362.5909999999999</v>
      </c>
      <c r="F4">
        <f>D4+D5</f>
        <v>-2365.8049999999998</v>
      </c>
      <c r="G4" t="s">
        <v>4</v>
      </c>
      <c r="H4" t="s">
        <v>6</v>
      </c>
    </row>
    <row r="5" spans="2:8" ht="30" x14ac:dyDescent="0.25">
      <c r="B5" s="1" t="s">
        <v>28</v>
      </c>
      <c r="D5" s="4">
        <v>2.8170000000000002</v>
      </c>
    </row>
    <row r="6" spans="2:8" x14ac:dyDescent="0.25">
      <c r="B6" s="1" t="s">
        <v>7</v>
      </c>
      <c r="C6" s="4">
        <v>160.4</v>
      </c>
      <c r="D6">
        <f>C6</f>
        <v>160.4</v>
      </c>
      <c r="E6">
        <f>C6</f>
        <v>160.4</v>
      </c>
      <c r="F6">
        <f>C6</f>
        <v>160.4</v>
      </c>
      <c r="G6" t="s">
        <v>3</v>
      </c>
      <c r="H6" s="4" t="s">
        <v>29</v>
      </c>
    </row>
    <row r="8" spans="2:8" x14ac:dyDescent="0.25">
      <c r="B8" s="1"/>
    </row>
    <row r="9" spans="2:8" x14ac:dyDescent="0.25">
      <c r="B9" s="1"/>
    </row>
    <row r="10" spans="2:8" x14ac:dyDescent="0.25">
      <c r="B10" s="1" t="s">
        <v>8</v>
      </c>
      <c r="C10">
        <f>((C6)^2)/((8*(C2+C3)*1000))+(C4*0.000001)</f>
        <v>-2.3764759330500221E-3</v>
      </c>
      <c r="D10">
        <f>((D6)^2)/((8*(D2+D3)*1000))+(D4*0.000001)</f>
        <v>-2.3706159330500222E-3</v>
      </c>
      <c r="E10">
        <f>((E6)^2)/((8*(E2+E3)*1000))+(E4*0.000001)</f>
        <v>-2.3645849330500221E-3</v>
      </c>
      <c r="F10">
        <f>((F6)^2)/((8*(F2+F3)*1000))+(F4*0.000001)</f>
        <v>-2.3677989330500222E-3</v>
      </c>
      <c r="G10" t="s">
        <v>3</v>
      </c>
    </row>
    <row r="11" spans="2:8" x14ac:dyDescent="0.25">
      <c r="B11" s="1"/>
      <c r="H11" s="4">
        <v>-2371</v>
      </c>
    </row>
    <row r="12" spans="2:8" x14ac:dyDescent="0.25">
      <c r="B12" s="2" t="s">
        <v>9</v>
      </c>
      <c r="C12" s="3">
        <f>(C6^2)/(8*C10*1000)</f>
        <v>-1353.2726989885771</v>
      </c>
      <c r="D12" s="3">
        <f>(D6^2)/(8*D10*1000)</f>
        <v>-1356.6178962875213</v>
      </c>
      <c r="E12" s="3">
        <f>(E6^2)/(8*E10*1000)</f>
        <v>-1360.0780225947447</v>
      </c>
      <c r="F12" s="3">
        <f>(F6^2)/(8*F10*1000)</f>
        <v>-1358.2318815632555</v>
      </c>
      <c r="G12" s="3" t="s">
        <v>1</v>
      </c>
    </row>
    <row r="14" spans="2:8" x14ac:dyDescent="0.25">
      <c r="B14" t="s">
        <v>25</v>
      </c>
      <c r="D14">
        <f>E12-C12</f>
        <v>-6.8053236061675761</v>
      </c>
    </row>
    <row r="15" spans="2:8" x14ac:dyDescent="0.25">
      <c r="B15" t="s">
        <v>26</v>
      </c>
      <c r="D15">
        <f>F12-D12</f>
        <v>-1.6139852757341941</v>
      </c>
    </row>
    <row r="17" spans="1:7" x14ac:dyDescent="0.25">
      <c r="B17" t="s">
        <v>51</v>
      </c>
      <c r="D17">
        <v>1939.2070000000001</v>
      </c>
    </row>
    <row r="18" spans="1:7" x14ac:dyDescent="0.25">
      <c r="B18" t="s">
        <v>52</v>
      </c>
      <c r="D18">
        <f>-D17/1.44963</f>
        <v>-1337.7254885729462</v>
      </c>
      <c r="G18" t="s">
        <v>43</v>
      </c>
    </row>
    <row r="22" spans="1:7" x14ac:dyDescent="0.25">
      <c r="B22" t="s">
        <v>53</v>
      </c>
      <c r="D22">
        <f>D12-D18</f>
        <v>-18.892407714575029</v>
      </c>
      <c r="E22" t="s">
        <v>54</v>
      </c>
      <c r="G22" t="s">
        <v>46</v>
      </c>
    </row>
    <row r="23" spans="1:7" x14ac:dyDescent="0.25">
      <c r="B23" t="s">
        <v>55</v>
      </c>
      <c r="D23">
        <f>(D22*(D6/2000)^2)/(2*D17^2)</f>
        <v>-1.6156887835251312E-8</v>
      </c>
      <c r="E23" t="s">
        <v>54</v>
      </c>
    </row>
    <row r="24" spans="1:7" x14ac:dyDescent="0.25">
      <c r="B24" s="2"/>
    </row>
    <row r="26" spans="1:7" x14ac:dyDescent="0.25">
      <c r="B26" s="2" t="s">
        <v>24</v>
      </c>
    </row>
    <row r="27" spans="1:7" ht="60" x14ac:dyDescent="0.25">
      <c r="A27" t="s">
        <v>15</v>
      </c>
      <c r="C27" s="1" t="s">
        <v>12</v>
      </c>
      <c r="D27" t="s">
        <v>11</v>
      </c>
    </row>
    <row r="28" spans="1:7" x14ac:dyDescent="0.25">
      <c r="A28" t="s">
        <v>16</v>
      </c>
      <c r="B28" t="s">
        <v>14</v>
      </c>
      <c r="C28">
        <v>260</v>
      </c>
      <c r="D28">
        <v>35.750999999999998</v>
      </c>
    </row>
    <row r="29" spans="1:7" x14ac:dyDescent="0.25">
      <c r="A29" t="s">
        <v>17</v>
      </c>
      <c r="B29" t="s">
        <v>13</v>
      </c>
      <c r="C29">
        <v>260</v>
      </c>
      <c r="D29">
        <v>33.74</v>
      </c>
    </row>
    <row r="30" spans="1:7" x14ac:dyDescent="0.25">
      <c r="A30" t="s">
        <v>18</v>
      </c>
      <c r="B30" t="s">
        <v>19</v>
      </c>
      <c r="C30" t="s">
        <v>20</v>
      </c>
      <c r="D30">
        <v>2100</v>
      </c>
    </row>
    <row r="34" spans="7:7" x14ac:dyDescent="0.25">
      <c r="G34" t="s">
        <v>44</v>
      </c>
    </row>
    <row r="35" spans="7:7" x14ac:dyDescent="0.25">
      <c r="G35" t="s">
        <v>46</v>
      </c>
    </row>
  </sheetData>
  <pageMargins left="0.7" right="0.7" top="0.75" bottom="0.75" header="0.3" footer="0.3"/>
  <pageSetup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topLeftCell="A53" workbookViewId="0">
      <selection activeCell="F56" sqref="F56"/>
    </sheetView>
  </sheetViews>
  <sheetFormatPr defaultColWidth="8.85546875" defaultRowHeight="15" x14ac:dyDescent="0.25"/>
  <cols>
    <col min="1" max="1" width="14.7109375" customWidth="1"/>
    <col min="2" max="2" width="33.28515625" customWidth="1"/>
    <col min="4" max="4" width="12.7109375" bestFit="1" customWidth="1"/>
    <col min="8" max="8" width="32.28515625" customWidth="1"/>
  </cols>
  <sheetData>
    <row r="1" spans="2:8" x14ac:dyDescent="0.25">
      <c r="C1" t="s">
        <v>21</v>
      </c>
      <c r="D1" t="s">
        <v>22</v>
      </c>
      <c r="E1" t="s">
        <v>23</v>
      </c>
      <c r="F1" t="s">
        <v>45</v>
      </c>
    </row>
    <row r="2" spans="2:8" x14ac:dyDescent="0.25">
      <c r="B2" s="1" t="s">
        <v>0</v>
      </c>
      <c r="C2" s="7">
        <v>2100</v>
      </c>
      <c r="D2">
        <f>C2</f>
        <v>2100</v>
      </c>
      <c r="E2">
        <f>C2</f>
        <v>2100</v>
      </c>
      <c r="F2">
        <f>C2</f>
        <v>2100</v>
      </c>
      <c r="G2" t="s">
        <v>1</v>
      </c>
      <c r="H2" t="s">
        <v>5</v>
      </c>
    </row>
    <row r="3" spans="2:8" ht="30" x14ac:dyDescent="0.25">
      <c r="B3" s="1" t="s">
        <v>2</v>
      </c>
      <c r="C3" s="4">
        <v>0.3</v>
      </c>
      <c r="D3">
        <f>C3</f>
        <v>0.3</v>
      </c>
      <c r="E3">
        <f>C3</f>
        <v>0.3</v>
      </c>
      <c r="F3">
        <f>C3</f>
        <v>0.3</v>
      </c>
      <c r="G3" t="s">
        <v>1</v>
      </c>
      <c r="H3" t="s">
        <v>10</v>
      </c>
    </row>
    <row r="4" spans="2:8" x14ac:dyDescent="0.25">
      <c r="B4" s="1" t="s">
        <v>27</v>
      </c>
      <c r="C4" s="4">
        <v>-3905</v>
      </c>
      <c r="D4" s="4">
        <v>-3902</v>
      </c>
      <c r="E4" s="4">
        <v>-3896</v>
      </c>
      <c r="F4">
        <f>D4+D5</f>
        <v>-3900.04</v>
      </c>
      <c r="G4" t="s">
        <v>4</v>
      </c>
      <c r="H4" t="s">
        <v>6</v>
      </c>
    </row>
    <row r="5" spans="2:8" ht="30" x14ac:dyDescent="0.25">
      <c r="B5" s="1" t="s">
        <v>28</v>
      </c>
      <c r="D5" s="4">
        <v>1.96</v>
      </c>
    </row>
    <row r="6" spans="2:8" x14ac:dyDescent="0.25">
      <c r="B6" s="1" t="s">
        <v>7</v>
      </c>
      <c r="C6" s="4">
        <v>160.4</v>
      </c>
      <c r="D6">
        <f>C6</f>
        <v>160.4</v>
      </c>
      <c r="E6">
        <f>C6</f>
        <v>160.4</v>
      </c>
      <c r="F6">
        <f>C6</f>
        <v>160.4</v>
      </c>
      <c r="G6" t="s">
        <v>3</v>
      </c>
      <c r="H6" s="4" t="s">
        <v>29</v>
      </c>
    </row>
    <row r="8" spans="2:8" x14ac:dyDescent="0.25">
      <c r="B8" s="1"/>
    </row>
    <row r="9" spans="2:8" x14ac:dyDescent="0.25">
      <c r="B9" s="1"/>
    </row>
    <row r="10" spans="2:8" x14ac:dyDescent="0.25">
      <c r="B10" s="1" t="s">
        <v>8</v>
      </c>
      <c r="C10">
        <f>((C6)^2)/((8*(C2+C3)*1000))+(C4*0.000001)</f>
        <v>-2.3737806503832783E-3</v>
      </c>
      <c r="D10">
        <f>((D6)^2)/((8*(D2+D3)*1000))+(D4*0.000001)</f>
        <v>-2.3707806503832779E-3</v>
      </c>
      <c r="E10">
        <f>((E6)^2)/((8*(E2+E3)*1000))+(E4*0.000001)</f>
        <v>-2.364780650383278E-3</v>
      </c>
      <c r="F10">
        <f>((F6)^2)/((8*(F2+F3)*1000))+(F4*0.000001)</f>
        <v>-2.3688206503832783E-3</v>
      </c>
      <c r="G10" t="s">
        <v>3</v>
      </c>
    </row>
    <row r="11" spans="2:8" x14ac:dyDescent="0.25">
      <c r="B11" s="1"/>
    </row>
    <row r="12" spans="2:8" x14ac:dyDescent="0.25">
      <c r="B12" s="2" t="s">
        <v>9</v>
      </c>
      <c r="C12" s="3">
        <f>(C6^2)/(8*C10*1000)</f>
        <v>-1354.8092573257479</v>
      </c>
      <c r="D12" s="3">
        <f>(D6^2)/(8*D10*1000)</f>
        <v>-1356.5236410547197</v>
      </c>
      <c r="E12" s="3">
        <f>(E6^2)/(8*E10*1000)</f>
        <v>-1359.9654578866566</v>
      </c>
      <c r="F12" s="3">
        <f>(F6^2)/(8*F10*1000)</f>
        <v>-1357.6460503582846</v>
      </c>
      <c r="G12" s="3" t="s">
        <v>1</v>
      </c>
    </row>
    <row r="14" spans="2:8" x14ac:dyDescent="0.25">
      <c r="B14" t="s">
        <v>25</v>
      </c>
      <c r="D14">
        <f>E12-C12</f>
        <v>-5.1562005609087009</v>
      </c>
    </row>
    <row r="15" spans="2:8" x14ac:dyDescent="0.25">
      <c r="B15" t="s">
        <v>26</v>
      </c>
      <c r="D15">
        <f>F12-D12</f>
        <v>-1.1224093035648366</v>
      </c>
    </row>
    <row r="17" spans="1:7" x14ac:dyDescent="0.25">
      <c r="B17" t="s">
        <v>51</v>
      </c>
      <c r="D17">
        <v>1939.2070000000001</v>
      </c>
    </row>
    <row r="18" spans="1:7" x14ac:dyDescent="0.25">
      <c r="B18" t="s">
        <v>52</v>
      </c>
      <c r="D18">
        <f>-D17/1.44963</f>
        <v>-1337.7254885729462</v>
      </c>
      <c r="G18" t="s">
        <v>43</v>
      </c>
    </row>
    <row r="22" spans="1:7" x14ac:dyDescent="0.25">
      <c r="B22" t="s">
        <v>53</v>
      </c>
      <c r="D22">
        <f>D12-D18</f>
        <v>-18.798152481773514</v>
      </c>
      <c r="E22" t="s">
        <v>54</v>
      </c>
      <c r="G22" t="s">
        <v>46</v>
      </c>
    </row>
    <row r="23" spans="1:7" x14ac:dyDescent="0.25">
      <c r="B23" t="s">
        <v>55</v>
      </c>
      <c r="D23">
        <f>(D22*(D6/2000)^2)/(2*D17^2)</f>
        <v>-1.6076280257473668E-8</v>
      </c>
    </row>
    <row r="24" spans="1:7" x14ac:dyDescent="0.25">
      <c r="B24" s="2" t="s">
        <v>24</v>
      </c>
    </row>
    <row r="25" spans="1:7" ht="60" x14ac:dyDescent="0.25">
      <c r="A25" t="s">
        <v>15</v>
      </c>
      <c r="C25" s="1" t="s">
        <v>12</v>
      </c>
      <c r="D25" t="s">
        <v>11</v>
      </c>
    </row>
    <row r="26" spans="1:7" x14ac:dyDescent="0.25">
      <c r="A26" t="s">
        <v>16</v>
      </c>
      <c r="B26" t="s">
        <v>14</v>
      </c>
      <c r="C26">
        <v>260</v>
      </c>
      <c r="D26">
        <v>35.750999999999998</v>
      </c>
    </row>
    <row r="27" spans="1:7" x14ac:dyDescent="0.25">
      <c r="A27" t="s">
        <v>17</v>
      </c>
      <c r="B27" t="s">
        <v>13</v>
      </c>
      <c r="C27">
        <v>260</v>
      </c>
      <c r="D27">
        <v>33.74</v>
      </c>
    </row>
    <row r="28" spans="1:7" x14ac:dyDescent="0.25">
      <c r="A28" t="s">
        <v>18</v>
      </c>
      <c r="B28" t="s">
        <v>19</v>
      </c>
      <c r="C28" t="s">
        <v>20</v>
      </c>
      <c r="D28">
        <v>2100</v>
      </c>
    </row>
    <row r="32" spans="1:7" x14ac:dyDescent="0.25">
      <c r="G32" t="s">
        <v>44</v>
      </c>
    </row>
    <row r="33" spans="7:7" x14ac:dyDescent="0.25">
      <c r="G33" t="s">
        <v>46</v>
      </c>
    </row>
  </sheetData>
  <pageMargins left="0.7" right="0.7" top="0.75" bottom="0.75" header="0.3" footer="0.3"/>
  <pageSetup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D10"/>
  <sheetViews>
    <sheetView workbookViewId="0">
      <selection activeCell="D16" sqref="D16"/>
    </sheetView>
  </sheetViews>
  <sheetFormatPr defaultColWidth="8.85546875" defaultRowHeight="15" x14ac:dyDescent="0.25"/>
  <cols>
    <col min="3" max="3" width="16.85546875" customWidth="1"/>
    <col min="4" max="4" width="17.42578125" customWidth="1"/>
  </cols>
  <sheetData>
    <row r="6" spans="1:4" x14ac:dyDescent="0.25">
      <c r="C6" t="s">
        <v>34</v>
      </c>
      <c r="D6" t="s">
        <v>35</v>
      </c>
    </row>
    <row r="7" spans="1:4" x14ac:dyDescent="0.25">
      <c r="A7" t="s">
        <v>30</v>
      </c>
      <c r="B7">
        <v>0.4</v>
      </c>
      <c r="C7" s="5">
        <f>1</f>
        <v>1</v>
      </c>
      <c r="D7" s="5">
        <f>D9*B7/B9</f>
        <v>409.36170212765961</v>
      </c>
    </row>
    <row r="8" spans="1:4" x14ac:dyDescent="0.25">
      <c r="A8" t="s">
        <v>31</v>
      </c>
      <c r="B8">
        <v>0.192</v>
      </c>
      <c r="C8" s="5">
        <f>B7/B8</f>
        <v>2.0833333333333335</v>
      </c>
      <c r="D8" s="5">
        <f>D9*B8/B9</f>
        <v>196.49361702127661</v>
      </c>
    </row>
    <row r="9" spans="1:4" x14ac:dyDescent="0.25">
      <c r="A9" t="s">
        <v>33</v>
      </c>
      <c r="B9">
        <v>4.7E-2</v>
      </c>
      <c r="C9" s="5">
        <f>B7/B9</f>
        <v>8.5106382978723403</v>
      </c>
      <c r="D9" s="5">
        <v>48.1</v>
      </c>
    </row>
    <row r="10" spans="1:4" x14ac:dyDescent="0.25">
      <c r="A10" t="s">
        <v>32</v>
      </c>
      <c r="B10">
        <v>2.3E-2</v>
      </c>
      <c r="C10" s="5">
        <f>B7/B10</f>
        <v>17.39130434782609</v>
      </c>
      <c r="D10" s="5">
        <f>B10*D9/B9</f>
        <v>23.538297872340426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workbookViewId="0">
      <selection activeCell="B10" sqref="B10"/>
    </sheetView>
  </sheetViews>
  <sheetFormatPr defaultColWidth="8.85546875" defaultRowHeight="15" x14ac:dyDescent="0.25"/>
  <cols>
    <col min="1" max="1" width="26.140625" customWidth="1"/>
    <col min="3" max="3" width="12.7109375" bestFit="1" customWidth="1"/>
  </cols>
  <sheetData>
    <row r="1" spans="1:3" x14ac:dyDescent="0.25">
      <c r="A1" t="s">
        <v>36</v>
      </c>
    </row>
    <row r="2" spans="1:3" x14ac:dyDescent="0.25">
      <c r="A2" t="s">
        <v>37</v>
      </c>
      <c r="B2" s="6"/>
    </row>
    <row r="3" spans="1:3" x14ac:dyDescent="0.25">
      <c r="A3" t="s">
        <v>41</v>
      </c>
      <c r="B3" s="6">
        <v>200.82300000000001</v>
      </c>
      <c r="C3">
        <v>125</v>
      </c>
    </row>
    <row r="4" spans="1:3" x14ac:dyDescent="0.25">
      <c r="A4" t="s">
        <v>42</v>
      </c>
      <c r="B4" s="6">
        <v>424.05799999999999</v>
      </c>
      <c r="C4">
        <v>421</v>
      </c>
    </row>
    <row r="5" spans="1:3" x14ac:dyDescent="0.25">
      <c r="A5" t="s">
        <v>38</v>
      </c>
      <c r="B5">
        <v>0.316</v>
      </c>
    </row>
    <row r="8" spans="1:3" x14ac:dyDescent="0.25">
      <c r="A8" t="s">
        <v>39</v>
      </c>
    </row>
    <row r="9" spans="1:3" x14ac:dyDescent="0.25">
      <c r="A9" t="s">
        <v>40</v>
      </c>
      <c r="B9">
        <f>B5*B4^2/B3^2</f>
        <v>1.4089990590217594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"/>
  <sheetViews>
    <sheetView workbookViewId="0">
      <selection activeCell="B13" sqref="B13"/>
    </sheetView>
  </sheetViews>
  <sheetFormatPr defaultColWidth="8.85546875" defaultRowHeight="15" x14ac:dyDescent="0.25"/>
  <sheetData>
    <row r="1" spans="1:3" x14ac:dyDescent="0.25">
      <c r="A1">
        <v>0</v>
      </c>
      <c r="B1">
        <v>0.88</v>
      </c>
      <c r="C1">
        <f>93+B1</f>
        <v>93.88</v>
      </c>
    </row>
    <row r="2" spans="1:3" x14ac:dyDescent="0.25">
      <c r="A2">
        <v>45</v>
      </c>
      <c r="B2">
        <v>0.42</v>
      </c>
      <c r="C2">
        <f t="shared" ref="C2:C8" si="0">93+B2</f>
        <v>93.42</v>
      </c>
    </row>
    <row r="3" spans="1:3" x14ac:dyDescent="0.25">
      <c r="A3">
        <v>90</v>
      </c>
      <c r="B3">
        <v>7.0000000000000007E-2</v>
      </c>
      <c r="C3">
        <f t="shared" si="0"/>
        <v>93.07</v>
      </c>
    </row>
    <row r="4" spans="1:3" x14ac:dyDescent="0.25">
      <c r="A4">
        <v>135</v>
      </c>
      <c r="B4">
        <v>0.05</v>
      </c>
      <c r="C4">
        <f t="shared" si="0"/>
        <v>93.05</v>
      </c>
    </row>
    <row r="5" spans="1:3" x14ac:dyDescent="0.25">
      <c r="A5">
        <v>180</v>
      </c>
      <c r="B5">
        <v>7.0000000000000007E-2</v>
      </c>
      <c r="C5">
        <f t="shared" si="0"/>
        <v>93.07</v>
      </c>
    </row>
    <row r="6" spans="1:3" x14ac:dyDescent="0.25">
      <c r="A6">
        <v>225</v>
      </c>
      <c r="B6">
        <v>0.18</v>
      </c>
      <c r="C6">
        <f t="shared" si="0"/>
        <v>93.18</v>
      </c>
    </row>
    <row r="7" spans="1:3" x14ac:dyDescent="0.25">
      <c r="A7">
        <v>270</v>
      </c>
      <c r="B7">
        <v>0.12</v>
      </c>
      <c r="C7">
        <f t="shared" si="0"/>
        <v>93.12</v>
      </c>
    </row>
    <row r="8" spans="1:3" x14ac:dyDescent="0.25">
      <c r="A8">
        <v>315</v>
      </c>
      <c r="B8">
        <v>0</v>
      </c>
      <c r="C8">
        <f t="shared" si="0"/>
        <v>93</v>
      </c>
    </row>
    <row r="9" spans="1:3" x14ac:dyDescent="0.25">
      <c r="B9">
        <f>AVERAGE(B1:B8)</f>
        <v>0.22375</v>
      </c>
      <c r="C9">
        <f>AVERAGE(C1:C8)</f>
        <v>93.22375000000001</v>
      </c>
    </row>
    <row r="10" spans="1:3" x14ac:dyDescent="0.25">
      <c r="B10">
        <f>_xlfn.STDEV.S(B1:B8)</f>
        <v>0.29505144829818603</v>
      </c>
      <c r="C10">
        <f>_xlfn.STDEV.S(C1:C8)</f>
        <v>0.29505144829818564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ROC calculator</vt:lpstr>
      <vt:lpstr>Transmission</vt:lpstr>
      <vt:lpstr>Transmission (TM)</vt:lpstr>
      <vt:lpstr>Pixel Sizes</vt:lpstr>
      <vt:lpstr>power fit</vt:lpstr>
      <vt:lpstr>Sheet1</vt:lpstr>
    </vt:vector>
  </TitlesOfParts>
  <Company>Zygo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Evans, Chris</dc:creator>
  <cp:lastModifiedBy>inspiron</cp:lastModifiedBy>
  <dcterms:created xsi:type="dcterms:W3CDTF">2011-06-11T00:17:56Z</dcterms:created>
  <dcterms:modified xsi:type="dcterms:W3CDTF">2017-08-15T18:11:59Z</dcterms:modified>
</cp:coreProperties>
</file>