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yne\Dropbox\TMDS\"/>
    </mc:Choice>
  </mc:AlternateContent>
  <bookViews>
    <workbookView xWindow="0" yWindow="0" windowWidth="14424" windowHeight="6264" activeTab="2"/>
  </bookViews>
  <sheets>
    <sheet name="TMDS without support" sheetId="1" r:id="rId1"/>
    <sheet name="TMDS with struts" sheetId="2" r:id="rId2"/>
    <sheet name="FEA support structure results" sheetId="3" r:id="rId3"/>
    <sheet name="Sheet1" sheetId="4" r:id="rId4"/>
  </sheets>
  <definedNames>
    <definedName name="SyAL">'FEA support structure results'!$T$7</definedName>
    <definedName name="SySS">'FEA support structure results'!$T$5</definedName>
    <definedName name="SySS316">'FEA support structure results'!$T$6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R9" i="3"/>
  <c r="Q9" i="3"/>
  <c r="P9" i="3"/>
  <c r="O9" i="3"/>
  <c r="N9" i="3"/>
  <c r="Q10" i="3"/>
  <c r="R11" i="3"/>
  <c r="Q11" i="3"/>
  <c r="O11" i="3"/>
  <c r="N11" i="3"/>
  <c r="Q8" i="3"/>
  <c r="P8" i="3"/>
  <c r="T6" i="3"/>
  <c r="R8" i="3"/>
  <c r="O8" i="3"/>
  <c r="N8" i="3"/>
  <c r="R13" i="3"/>
  <c r="Q13" i="3"/>
  <c r="P13" i="3"/>
  <c r="O13" i="3"/>
  <c r="N13" i="3"/>
  <c r="I11" i="4"/>
  <c r="I4" i="4"/>
  <c r="I6" i="4"/>
  <c r="I5" i="4"/>
  <c r="I10" i="4"/>
  <c r="E10" i="4"/>
  <c r="I9" i="4"/>
  <c r="E9" i="4"/>
  <c r="R7" i="3" l="1"/>
  <c r="Q7" i="3"/>
  <c r="P7" i="3"/>
  <c r="O7" i="3"/>
  <c r="N7" i="3"/>
  <c r="R14" i="3"/>
  <c r="Q14" i="3"/>
  <c r="O14" i="3"/>
  <c r="N14" i="3"/>
  <c r="R12" i="3"/>
  <c r="Q12" i="3"/>
  <c r="P12" i="3"/>
  <c r="O12" i="3"/>
  <c r="N12" i="3"/>
  <c r="R10" i="3"/>
  <c r="O10" i="3"/>
  <c r="N10" i="3"/>
  <c r="R6" i="3"/>
  <c r="Q6" i="3"/>
  <c r="P6" i="3"/>
  <c r="O6" i="3"/>
  <c r="N6" i="3"/>
  <c r="R5" i="3"/>
  <c r="H10" i="2" l="1"/>
  <c r="D10" i="2"/>
  <c r="D4" i="2"/>
  <c r="D3" i="2"/>
  <c r="D7" i="2" s="1"/>
  <c r="D5" i="2" l="1"/>
  <c r="D9" i="2" s="1"/>
  <c r="D11" i="2" s="1"/>
  <c r="B11" i="1"/>
  <c r="D6" i="1"/>
  <c r="D3" i="1"/>
  <c r="B4" i="1"/>
  <c r="B5" i="1" s="1"/>
  <c r="H9" i="2" l="1"/>
  <c r="H11" i="2" s="1"/>
  <c r="D4" i="1"/>
  <c r="D5" i="1" l="1"/>
  <c r="D13" i="1" s="1"/>
  <c r="D17" i="1"/>
  <c r="D12" i="1" l="1"/>
</calcChain>
</file>

<file path=xl/sharedStrings.xml><?xml version="1.0" encoding="utf-8"?>
<sst xmlns="http://schemas.openxmlformats.org/spreadsheetml/2006/main" count="201" uniqueCount="103">
  <si>
    <t>R</t>
  </si>
  <si>
    <t>in</t>
  </si>
  <si>
    <t>t</t>
  </si>
  <si>
    <t>I</t>
  </si>
  <si>
    <t>in^4</t>
  </si>
  <si>
    <t>E</t>
  </si>
  <si>
    <t>m</t>
  </si>
  <si>
    <t>m^4</t>
  </si>
  <si>
    <t>L</t>
  </si>
  <si>
    <t>N</t>
  </si>
  <si>
    <t>F</t>
  </si>
  <si>
    <t>y</t>
  </si>
  <si>
    <t>Pa</t>
  </si>
  <si>
    <t>FEA</t>
  </si>
  <si>
    <t>Sy</t>
  </si>
  <si>
    <t>S</t>
  </si>
  <si>
    <t>lbf</t>
  </si>
  <si>
    <t>Bending under transverse end load</t>
  </si>
  <si>
    <t>Shell Buckling under bending, due to transverse end load</t>
  </si>
  <si>
    <t>Sb</t>
  </si>
  <si>
    <t>approximated by uniform longituidinal compression, with free ends (Roark, 6th ed., Table 35, case 15)</t>
  </si>
  <si>
    <t>tube radius</t>
  </si>
  <si>
    <t>tube thickness</t>
  </si>
  <si>
    <t>area moment of inertia</t>
  </si>
  <si>
    <t>tube length</t>
  </si>
  <si>
    <t>Approximation of the vacuum tree as a cantilevered, thin-walled, circular tube:</t>
  </si>
  <si>
    <t>transverse end load</t>
  </si>
  <si>
    <t>end deflection</t>
  </si>
  <si>
    <t>max. tensile stress</t>
  </si>
  <si>
    <t>compressive buckling stress</t>
  </si>
  <si>
    <t>Bucking load for struts:</t>
  </si>
  <si>
    <t>solid strut radius</t>
  </si>
  <si>
    <t>strut length</t>
  </si>
  <si>
    <t>304 SS</t>
  </si>
  <si>
    <t>elastic modulus, 304 SS</t>
  </si>
  <si>
    <t>yield stress, 304 SS</t>
  </si>
  <si>
    <t>elastic modulus, 6061-T6 Alu</t>
  </si>
  <si>
    <t xml:space="preserve"> -</t>
  </si>
  <si>
    <t>L/R</t>
  </si>
  <si>
    <t>slenderness ratio</t>
  </si>
  <si>
    <t>C</t>
  </si>
  <si>
    <t>coefficient of restraint (pinned)</t>
  </si>
  <si>
    <t>m^2</t>
  </si>
  <si>
    <t>A</t>
  </si>
  <si>
    <t>cross-sectional area</t>
  </si>
  <si>
    <t>P</t>
  </si>
  <si>
    <t>buckling load</t>
  </si>
  <si>
    <t>a</t>
  </si>
  <si>
    <t>deg</t>
  </si>
  <si>
    <t>strut angle</t>
  </si>
  <si>
    <t>Fc</t>
  </si>
  <si>
    <t>critical transverse end load</t>
  </si>
  <si>
    <t>strut dia (in)</t>
  </si>
  <si>
    <t>small clamp plate</t>
  </si>
  <si>
    <t>large clamp plate</t>
  </si>
  <si>
    <t>vacuum tube</t>
  </si>
  <si>
    <t>strut
material</t>
  </si>
  <si>
    <t>6061-T6</t>
  </si>
  <si>
    <t>end deflection
(mm)</t>
  </si>
  <si>
    <t>lower (comp)
struts</t>
  </si>
  <si>
    <t>upper (tens)
struts</t>
  </si>
  <si>
    <t>clamp  plate
material</t>
  </si>
  <si>
    <t xml:space="preserve"> --</t>
  </si>
  <si>
    <t>no structural support</t>
  </si>
  <si>
    <t>struts</t>
  </si>
  <si>
    <t>*Configuration</t>
  </si>
  <si>
    <t>**guy wires</t>
  </si>
  <si>
    <t>Safety Factor
(for 1kN vertical load)</t>
  </si>
  <si>
    <t>* upper, large clamp plate, bolts pull off door and lower, large clamp plate, bolts are under compression</t>
  </si>
  <si>
    <t>yield stress, 6061-T6</t>
  </si>
  <si>
    <t>MPa</t>
  </si>
  <si>
    <t>peak stress (MPa)
(for 1kN vertical load)</t>
  </si>
  <si>
    <t>minimum factor of safety</t>
  </si>
  <si>
    <t>Fsmin</t>
  </si>
  <si>
    <t>SySS</t>
  </si>
  <si>
    <t>SyAL</t>
  </si>
  <si>
    <t>clamp plate thick. (in)
small / large</t>
  </si>
  <si>
    <t>0.25 / 0.25</t>
  </si>
  <si>
    <t>0.25 / 0.50</t>
  </si>
  <si>
    <t>DN</t>
  </si>
  <si>
    <t>8"</t>
  </si>
  <si>
    <t>OD</t>
  </si>
  <si>
    <t>10"</t>
  </si>
  <si>
    <t>C-C</t>
  </si>
  <si>
    <t>DN200</t>
  </si>
  <si>
    <t xml:space="preserve"> == </t>
  </si>
  <si>
    <t>12"</t>
  </si>
  <si>
    <t>DN160</t>
  </si>
  <si>
    <t>DN250</t>
  </si>
  <si>
    <t>approx. structure
weight (lbs)</t>
  </si>
  <si>
    <t>** approximation: lower 'struts' are not load carrying (absent); upper struts are still clamped at ends</t>
  </si>
  <si>
    <t>316 SS</t>
  </si>
  <si>
    <t>***threaded rod</t>
  </si>
  <si>
    <t>yield stress, 316 SS</t>
  </si>
  <si>
    <t>McMaster Carr PN93250A160</t>
  </si>
  <si>
    <t>SySS316</t>
  </si>
  <si>
    <t>*** approximation: 0.5" dia instead of thread root or minor diameter of 0.4405"</t>
  </si>
  <si>
    <t>0.5-13</t>
  </si>
  <si>
    <t>MatWeb (annealed)</t>
  </si>
  <si>
    <t xml:space="preserve">MatWeb  </t>
  </si>
  <si>
    <t>Finite Element
Mesh</t>
  </si>
  <si>
    <t>coarse</t>
  </si>
  <si>
    <t>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</si>
</sst>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E+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6" fontId="0" fillId="0" borderId="0" xfId="0" applyNumberFormat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6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6" fontId="0" fillId="3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166" fontId="1" fillId="2" borderId="1" xfId="0" applyNumberFormat="1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L13" sqref="L13"/>
    </sheetView>
  </sheetViews>
  <sheetFormatPr defaultRowHeight="14.4" x14ac:dyDescent="0.3"/>
  <cols>
    <col min="3" max="3" width="5.6640625" customWidth="1"/>
    <col min="4" max="4" width="11" bestFit="1" customWidth="1"/>
    <col min="5" max="5" width="4.88671875" customWidth="1"/>
    <col min="6" max="6" width="4.33203125" customWidth="1"/>
    <col min="7" max="7" width="24" customWidth="1"/>
    <col min="8" max="8" width="8.44140625" customWidth="1"/>
    <col min="9" max="9" width="3.88671875" customWidth="1"/>
    <col min="12" max="12" width="10" bestFit="1" customWidth="1"/>
  </cols>
  <sheetData>
    <row r="2" spans="1:12" x14ac:dyDescent="0.3">
      <c r="A2" t="s">
        <v>25</v>
      </c>
    </row>
    <row r="3" spans="1:12" x14ac:dyDescent="0.3">
      <c r="B3">
        <v>0.75</v>
      </c>
      <c r="C3" t="s">
        <v>1</v>
      </c>
      <c r="D3">
        <f>B3*0.0254</f>
        <v>1.9049999999999997E-2</v>
      </c>
      <c r="E3" t="s">
        <v>6</v>
      </c>
      <c r="F3" t="s">
        <v>0</v>
      </c>
      <c r="G3" t="s">
        <v>21</v>
      </c>
    </row>
    <row r="4" spans="1:12" x14ac:dyDescent="0.3">
      <c r="B4">
        <f>(1.5-1.375)/2</f>
        <v>6.25E-2</v>
      </c>
      <c r="C4" t="s">
        <v>1</v>
      </c>
      <c r="D4">
        <f>B4*0.0254</f>
        <v>1.5874999999999999E-3</v>
      </c>
      <c r="E4" t="s">
        <v>6</v>
      </c>
      <c r="F4" t="s">
        <v>2</v>
      </c>
      <c r="G4" t="s">
        <v>22</v>
      </c>
    </row>
    <row r="5" spans="1:12" x14ac:dyDescent="0.3">
      <c r="B5">
        <f>PI()*B3^3*B4</f>
        <v>8.283496254582462E-2</v>
      </c>
      <c r="C5" t="s">
        <v>4</v>
      </c>
      <c r="D5">
        <f>PI()*D3^3*D4</f>
        <v>3.4478514549971178E-8</v>
      </c>
      <c r="E5" t="s">
        <v>7</v>
      </c>
      <c r="F5" t="s">
        <v>3</v>
      </c>
      <c r="G5" t="s">
        <v>23</v>
      </c>
    </row>
    <row r="6" spans="1:12" x14ac:dyDescent="0.3">
      <c r="B6">
        <v>28.904</v>
      </c>
      <c r="C6" t="s">
        <v>1</v>
      </c>
      <c r="D6">
        <f>B6*0.0254</f>
        <v>0.73416159999999997</v>
      </c>
      <c r="E6" t="s">
        <v>6</v>
      </c>
      <c r="F6" t="s">
        <v>8</v>
      </c>
      <c r="G6" t="s">
        <v>24</v>
      </c>
    </row>
    <row r="7" spans="1:12" x14ac:dyDescent="0.3">
      <c r="D7" s="1">
        <v>193000000000</v>
      </c>
      <c r="E7" t="s">
        <v>12</v>
      </c>
      <c r="F7" t="s">
        <v>5</v>
      </c>
      <c r="G7" t="s">
        <v>34</v>
      </c>
    </row>
    <row r="8" spans="1:12" x14ac:dyDescent="0.3">
      <c r="D8" s="1">
        <v>215000000</v>
      </c>
      <c r="E8" t="s">
        <v>12</v>
      </c>
      <c r="F8" t="s">
        <v>14</v>
      </c>
      <c r="G8" t="s">
        <v>35</v>
      </c>
      <c r="J8" s="1"/>
    </row>
    <row r="9" spans="1:12" x14ac:dyDescent="0.3">
      <c r="D9" s="1"/>
    </row>
    <row r="10" spans="1:12" x14ac:dyDescent="0.3">
      <c r="A10" t="s">
        <v>17</v>
      </c>
      <c r="D10" s="1"/>
    </row>
    <row r="11" spans="1:12" x14ac:dyDescent="0.3">
      <c r="B11">
        <f>D11*0.2248089</f>
        <v>224.80889999999999</v>
      </c>
      <c r="C11" t="s">
        <v>16</v>
      </c>
      <c r="D11">
        <v>1000</v>
      </c>
      <c r="E11" t="s">
        <v>9</v>
      </c>
      <c r="F11" t="s">
        <v>10</v>
      </c>
      <c r="G11" t="s">
        <v>26</v>
      </c>
    </row>
    <row r="12" spans="1:12" x14ac:dyDescent="0.3">
      <c r="D12" s="2">
        <f>D11*D6^3/(3*D7*D5)</f>
        <v>1.9822018864601193E-2</v>
      </c>
      <c r="E12" t="s">
        <v>6</v>
      </c>
      <c r="F12" t="s">
        <v>11</v>
      </c>
      <c r="G12" t="s">
        <v>27</v>
      </c>
      <c r="H12">
        <v>1.7000000000000001E-2</v>
      </c>
      <c r="I12" t="s">
        <v>6</v>
      </c>
      <c r="J12" t="s">
        <v>13</v>
      </c>
    </row>
    <row r="13" spans="1:12" x14ac:dyDescent="0.3">
      <c r="D13" s="3">
        <f>D11*D6*D3/D5</f>
        <v>405637500.99296808</v>
      </c>
      <c r="E13" t="s">
        <v>12</v>
      </c>
      <c r="F13" t="s">
        <v>15</v>
      </c>
      <c r="G13" t="s">
        <v>28</v>
      </c>
      <c r="H13" s="3">
        <v>440000000</v>
      </c>
      <c r="I13" t="s">
        <v>12</v>
      </c>
      <c r="J13" t="s">
        <v>13</v>
      </c>
      <c r="L13" s="21">
        <f>D13</f>
        <v>405637500.99296808</v>
      </c>
    </row>
    <row r="15" spans="1:12" x14ac:dyDescent="0.3">
      <c r="A15" t="s">
        <v>18</v>
      </c>
    </row>
    <row r="16" spans="1:12" x14ac:dyDescent="0.3">
      <c r="B16" t="s">
        <v>20</v>
      </c>
    </row>
    <row r="17" spans="4:7" x14ac:dyDescent="0.3">
      <c r="D17" s="1">
        <f>0.3*D7*D4/D3</f>
        <v>4825000000.000001</v>
      </c>
      <c r="E17" t="s">
        <v>12</v>
      </c>
      <c r="F17" t="s">
        <v>19</v>
      </c>
      <c r="G17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D9" sqref="D9"/>
    </sheetView>
  </sheetViews>
  <sheetFormatPr defaultRowHeight="14.4" x14ac:dyDescent="0.3"/>
  <cols>
    <col min="2" max="2" width="5.77734375" customWidth="1"/>
    <col min="3" max="3" width="3.33203125" customWidth="1"/>
    <col min="5" max="5" width="5.44140625" customWidth="1"/>
    <col min="6" max="6" width="5" customWidth="1"/>
    <col min="7" max="7" width="27.44140625" customWidth="1"/>
    <col min="9" max="9" width="3.77734375" customWidth="1"/>
    <col min="10" max="10" width="3.44140625" customWidth="1"/>
    <col min="11" max="11" width="21.109375" customWidth="1"/>
  </cols>
  <sheetData>
    <row r="2" spans="1:11" x14ac:dyDescent="0.3">
      <c r="A2" t="s">
        <v>30</v>
      </c>
    </row>
    <row r="3" spans="1:11" x14ac:dyDescent="0.3">
      <c r="B3">
        <v>0.25</v>
      </c>
      <c r="C3" t="s">
        <v>1</v>
      </c>
      <c r="D3">
        <f>B3*0.0254</f>
        <v>6.3499999999999997E-3</v>
      </c>
      <c r="E3" t="s">
        <v>6</v>
      </c>
      <c r="F3" t="s">
        <v>0</v>
      </c>
      <c r="G3" t="s">
        <v>31</v>
      </c>
    </row>
    <row r="4" spans="1:11" x14ac:dyDescent="0.3">
      <c r="B4">
        <v>25.9</v>
      </c>
      <c r="C4" t="s">
        <v>1</v>
      </c>
      <c r="D4">
        <f>B4*0.0254</f>
        <v>0.65785999999999989</v>
      </c>
      <c r="E4" t="s">
        <v>6</v>
      </c>
      <c r="F4" t="s">
        <v>8</v>
      </c>
      <c r="G4" t="s">
        <v>32</v>
      </c>
    </row>
    <row r="5" spans="1:11" x14ac:dyDescent="0.3">
      <c r="D5">
        <f>D4/D3</f>
        <v>103.59999999999998</v>
      </c>
      <c r="E5" t="s">
        <v>37</v>
      </c>
      <c r="F5" t="s">
        <v>38</v>
      </c>
      <c r="G5" t="s">
        <v>39</v>
      </c>
    </row>
    <row r="6" spans="1:11" x14ac:dyDescent="0.3">
      <c r="D6">
        <v>1</v>
      </c>
      <c r="E6" t="s">
        <v>37</v>
      </c>
      <c r="F6" t="s">
        <v>40</v>
      </c>
      <c r="G6" t="s">
        <v>41</v>
      </c>
    </row>
    <row r="7" spans="1:11" x14ac:dyDescent="0.3">
      <c r="D7">
        <f>PI()*D3^2</f>
        <v>1.2667686977437442E-4</v>
      </c>
      <c r="E7" t="s">
        <v>42</v>
      </c>
      <c r="F7" t="s">
        <v>43</v>
      </c>
      <c r="G7" t="s">
        <v>44</v>
      </c>
    </row>
    <row r="8" spans="1:11" x14ac:dyDescent="0.3">
      <c r="D8" s="1">
        <v>68900000000</v>
      </c>
      <c r="E8" t="s">
        <v>12</v>
      </c>
      <c r="F8" t="s">
        <v>5</v>
      </c>
      <c r="G8" t="s">
        <v>36</v>
      </c>
      <c r="H8" s="1">
        <v>193000000000</v>
      </c>
      <c r="I8" t="s">
        <v>12</v>
      </c>
      <c r="J8" t="s">
        <v>5</v>
      </c>
      <c r="K8" t="s">
        <v>34</v>
      </c>
    </row>
    <row r="9" spans="1:11" x14ac:dyDescent="0.3">
      <c r="D9" s="1">
        <f>D7*D6*PI()^2*D8/D5^2</f>
        <v>8025.9560969491877</v>
      </c>
      <c r="E9" t="s">
        <v>9</v>
      </c>
      <c r="F9" t="s">
        <v>45</v>
      </c>
      <c r="G9" t="s">
        <v>46</v>
      </c>
      <c r="H9" s="1">
        <f>D7*D6*PI()^2*H8/D5^2</f>
        <v>22481.996033544168</v>
      </c>
      <c r="I9" t="s">
        <v>9</v>
      </c>
      <c r="J9" t="s">
        <v>45</v>
      </c>
      <c r="K9" t="s">
        <v>46</v>
      </c>
    </row>
    <row r="10" spans="1:11" x14ac:dyDescent="0.3">
      <c r="D10" s="1">
        <f>90-76.07</f>
        <v>13.930000000000007</v>
      </c>
      <c r="E10" t="s">
        <v>48</v>
      </c>
      <c r="F10" t="s">
        <v>47</v>
      </c>
      <c r="G10" t="s">
        <v>49</v>
      </c>
      <c r="H10" s="1">
        <f>90-76.07</f>
        <v>13.930000000000007</v>
      </c>
      <c r="I10" t="s">
        <v>48</v>
      </c>
      <c r="J10" t="s">
        <v>47</v>
      </c>
      <c r="K10" t="s">
        <v>49</v>
      </c>
    </row>
    <row r="11" spans="1:11" x14ac:dyDescent="0.3">
      <c r="D11" s="1">
        <f>D9*SIN(RADIANS(D10))</f>
        <v>1932.1387779881397</v>
      </c>
      <c r="E11" t="s">
        <v>9</v>
      </c>
      <c r="F11" t="s">
        <v>50</v>
      </c>
      <c r="G11" t="s">
        <v>51</v>
      </c>
      <c r="H11" s="1">
        <f>H9*SIN(RADIANS(H10))</f>
        <v>5412.2319905908707</v>
      </c>
      <c r="I11" t="s">
        <v>9</v>
      </c>
      <c r="J11" t="s">
        <v>50</v>
      </c>
      <c r="K11" t="s">
        <v>51</v>
      </c>
    </row>
    <row r="12" spans="1:11" x14ac:dyDescent="0.3">
      <c r="D12" s="1"/>
    </row>
    <row r="13" spans="1:11" x14ac:dyDescent="0.3">
      <c r="D13" s="1"/>
    </row>
    <row r="15" spans="1:11" x14ac:dyDescent="0.3">
      <c r="D15" s="2"/>
    </row>
    <row r="16" spans="1:11" x14ac:dyDescent="0.3">
      <c r="D16" s="3"/>
      <c r="H16" s="3"/>
    </row>
    <row r="20" spans="4:4" x14ac:dyDescent="0.3">
      <c r="D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showGridLines="0" tabSelected="1" workbookViewId="0">
      <selection activeCell="U3" sqref="U3"/>
    </sheetView>
  </sheetViews>
  <sheetFormatPr defaultRowHeight="14.4" x14ac:dyDescent="0.3"/>
  <cols>
    <col min="1" max="1" width="19" customWidth="1"/>
    <col min="2" max="2" width="11.77734375" customWidth="1"/>
    <col min="3" max="3" width="6.21875" customWidth="1"/>
    <col min="4" max="4" width="10.5546875" customWidth="1"/>
    <col min="5" max="5" width="6.109375" customWidth="1"/>
    <col min="6" max="6" width="7.88671875" customWidth="1"/>
    <col min="7" max="7" width="8" customWidth="1"/>
    <col min="8" max="8" width="6.21875" customWidth="1"/>
    <col min="9" max="18" width="6.77734375" customWidth="1"/>
    <col min="19" max="19" width="2.44140625" customWidth="1"/>
    <col min="20" max="20" width="6.6640625" customWidth="1"/>
    <col min="21" max="21" width="4.77734375" customWidth="1"/>
    <col min="22" max="22" width="7.6640625" customWidth="1"/>
    <col min="23" max="23" width="17.6640625" customWidth="1"/>
    <col min="24" max="24" width="28.33203125" customWidth="1"/>
  </cols>
  <sheetData>
    <row r="2" spans="1:24" ht="30.6" customHeight="1" x14ac:dyDescent="0.3">
      <c r="I2" s="8" t="s">
        <v>71</v>
      </c>
      <c r="J2" s="9"/>
      <c r="K2" s="9"/>
      <c r="L2" s="9"/>
      <c r="M2" s="9"/>
      <c r="N2" s="8" t="s">
        <v>67</v>
      </c>
      <c r="O2" s="9"/>
      <c r="P2" s="9"/>
      <c r="Q2" s="9"/>
      <c r="R2" s="9"/>
    </row>
    <row r="3" spans="1:24" ht="93" customHeight="1" x14ac:dyDescent="0.3">
      <c r="B3" s="10" t="s">
        <v>100</v>
      </c>
      <c r="C3" s="10" t="s">
        <v>52</v>
      </c>
      <c r="D3" s="10" t="s">
        <v>76</v>
      </c>
      <c r="E3" s="10" t="s">
        <v>89</v>
      </c>
      <c r="F3" s="10" t="s">
        <v>56</v>
      </c>
      <c r="G3" s="10" t="s">
        <v>61</v>
      </c>
      <c r="H3" s="10" t="s">
        <v>58</v>
      </c>
      <c r="I3" s="10" t="s">
        <v>53</v>
      </c>
      <c r="J3" s="10" t="s">
        <v>54</v>
      </c>
      <c r="K3" s="10" t="s">
        <v>59</v>
      </c>
      <c r="L3" s="10" t="s">
        <v>60</v>
      </c>
      <c r="M3" s="12" t="s">
        <v>55</v>
      </c>
      <c r="N3" s="10" t="s">
        <v>53</v>
      </c>
      <c r="O3" s="10" t="s">
        <v>54</v>
      </c>
      <c r="P3" s="10" t="s">
        <v>59</v>
      </c>
      <c r="Q3" s="10" t="s">
        <v>60</v>
      </c>
      <c r="R3" s="12" t="s">
        <v>55</v>
      </c>
    </row>
    <row r="4" spans="1:24" ht="16.8" customHeight="1" x14ac:dyDescent="0.3">
      <c r="A4" s="4" t="s">
        <v>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1"/>
      <c r="O4" s="11"/>
      <c r="P4" s="11"/>
      <c r="Q4" s="11"/>
      <c r="R4" s="13"/>
    </row>
    <row r="5" spans="1:24" x14ac:dyDescent="0.3">
      <c r="A5" s="4" t="s">
        <v>63</v>
      </c>
      <c r="B5" s="4" t="s">
        <v>101</v>
      </c>
      <c r="C5" s="4" t="s">
        <v>62</v>
      </c>
      <c r="D5" s="4" t="s">
        <v>62</v>
      </c>
      <c r="E5" s="4" t="s">
        <v>62</v>
      </c>
      <c r="F5" s="4" t="s">
        <v>62</v>
      </c>
      <c r="G5" s="4" t="s">
        <v>62</v>
      </c>
      <c r="H5" s="6">
        <v>17</v>
      </c>
      <c r="I5" s="6" t="s">
        <v>62</v>
      </c>
      <c r="J5" s="6" t="s">
        <v>62</v>
      </c>
      <c r="K5" s="6" t="s">
        <v>62</v>
      </c>
      <c r="L5" s="6" t="s">
        <v>62</v>
      </c>
      <c r="M5" s="6">
        <v>440</v>
      </c>
      <c r="N5" s="6" t="s">
        <v>62</v>
      </c>
      <c r="O5" s="6" t="s">
        <v>62</v>
      </c>
      <c r="P5" s="6" t="s">
        <v>62</v>
      </c>
      <c r="Q5" s="6" t="s">
        <v>62</v>
      </c>
      <c r="R5" s="6">
        <f t="shared" ref="R5:R14" si="0">SySS/M5</f>
        <v>0.48863636363636365</v>
      </c>
      <c r="S5" s="5"/>
      <c r="T5" s="5">
        <v>215</v>
      </c>
      <c r="U5" t="s">
        <v>70</v>
      </c>
      <c r="V5" t="s">
        <v>74</v>
      </c>
      <c r="W5" t="s">
        <v>35</v>
      </c>
      <c r="X5" t="s">
        <v>98</v>
      </c>
    </row>
    <row r="6" spans="1:24" x14ac:dyDescent="0.3">
      <c r="A6" s="4" t="s">
        <v>64</v>
      </c>
      <c r="B6" s="4" t="s">
        <v>101</v>
      </c>
      <c r="C6" s="4">
        <v>0.5</v>
      </c>
      <c r="D6" s="7" t="s">
        <v>77</v>
      </c>
      <c r="E6" s="7">
        <v>11</v>
      </c>
      <c r="F6" s="4" t="s">
        <v>57</v>
      </c>
      <c r="G6" s="4" t="s">
        <v>57</v>
      </c>
      <c r="H6" s="4">
        <v>2.87</v>
      </c>
      <c r="I6" s="6">
        <v>45.6</v>
      </c>
      <c r="J6" s="6">
        <v>57.4</v>
      </c>
      <c r="K6" s="6">
        <v>91.6</v>
      </c>
      <c r="L6" s="6">
        <v>13.3</v>
      </c>
      <c r="M6" s="6">
        <v>108.8</v>
      </c>
      <c r="N6" s="6">
        <f t="shared" ref="N6:Q7" si="1">SyAL/I6</f>
        <v>5.5921052631578947</v>
      </c>
      <c r="O6" s="6">
        <f t="shared" si="1"/>
        <v>4.4425087108013939</v>
      </c>
      <c r="P6" s="6">
        <f t="shared" si="1"/>
        <v>2.7838427947598254</v>
      </c>
      <c r="Q6" s="6">
        <f t="shared" si="1"/>
        <v>19.172932330827066</v>
      </c>
      <c r="R6" s="6">
        <f t="shared" si="0"/>
        <v>1.9761029411764706</v>
      </c>
      <c r="S6" s="5"/>
      <c r="T6" s="5">
        <f>70*6.894757</f>
        <v>482.63299000000001</v>
      </c>
      <c r="U6" t="s">
        <v>70</v>
      </c>
      <c r="V6" t="s">
        <v>95</v>
      </c>
      <c r="W6" t="s">
        <v>93</v>
      </c>
      <c r="X6" t="s">
        <v>94</v>
      </c>
    </row>
    <row r="7" spans="1:24" x14ac:dyDescent="0.3">
      <c r="A7" s="17" t="s">
        <v>64</v>
      </c>
      <c r="B7" s="17" t="s">
        <v>101</v>
      </c>
      <c r="C7" s="17">
        <v>0.5</v>
      </c>
      <c r="D7" s="18" t="s">
        <v>78</v>
      </c>
      <c r="E7" s="18">
        <v>17</v>
      </c>
      <c r="F7" s="17" t="s">
        <v>57</v>
      </c>
      <c r="G7" s="17" t="s">
        <v>57</v>
      </c>
      <c r="H7" s="17">
        <v>2.11</v>
      </c>
      <c r="I7" s="19">
        <v>41.3</v>
      </c>
      <c r="J7" s="19">
        <v>43.2</v>
      </c>
      <c r="K7" s="19">
        <v>52.7</v>
      </c>
      <c r="L7" s="19">
        <v>14.2</v>
      </c>
      <c r="M7" s="19">
        <v>85.2</v>
      </c>
      <c r="N7" s="19">
        <f t="shared" si="1"/>
        <v>6.1743341404358354</v>
      </c>
      <c r="O7" s="19">
        <f t="shared" si="1"/>
        <v>5.9027777777777777</v>
      </c>
      <c r="P7" s="19">
        <f t="shared" si="1"/>
        <v>4.838709677419355</v>
      </c>
      <c r="Q7" s="19">
        <f t="shared" si="1"/>
        <v>17.95774647887324</v>
      </c>
      <c r="R7" s="19">
        <f t="shared" si="0"/>
        <v>2.523474178403756</v>
      </c>
      <c r="S7" s="5"/>
      <c r="T7" s="5">
        <v>255</v>
      </c>
      <c r="U7" t="s">
        <v>70</v>
      </c>
      <c r="V7" t="s">
        <v>75</v>
      </c>
      <c r="W7" t="s">
        <v>69</v>
      </c>
      <c r="X7" t="s">
        <v>99</v>
      </c>
    </row>
    <row r="8" spans="1:24" x14ac:dyDescent="0.3">
      <c r="A8" s="14" t="s">
        <v>92</v>
      </c>
      <c r="B8" s="14" t="s">
        <v>101</v>
      </c>
      <c r="C8" s="14" t="s">
        <v>97</v>
      </c>
      <c r="D8" s="15" t="s">
        <v>78</v>
      </c>
      <c r="E8" s="15">
        <v>17</v>
      </c>
      <c r="F8" s="14" t="s">
        <v>91</v>
      </c>
      <c r="G8" s="14" t="s">
        <v>57</v>
      </c>
      <c r="H8" s="14">
        <v>1.73</v>
      </c>
      <c r="I8" s="16">
        <v>38.799999999999997</v>
      </c>
      <c r="J8" s="16">
        <v>37.799999999999997</v>
      </c>
      <c r="K8" s="16">
        <v>93.8</v>
      </c>
      <c r="L8" s="16">
        <v>21.2</v>
      </c>
      <c r="M8" s="16">
        <v>74.900000000000006</v>
      </c>
      <c r="N8" s="16">
        <f t="shared" ref="N8" si="2">SyAL/I8</f>
        <v>6.5721649484536089</v>
      </c>
      <c r="O8" s="16">
        <f t="shared" ref="O8" si="3">SyAL/J8</f>
        <v>6.7460317460317469</v>
      </c>
      <c r="P8" s="16">
        <f>SySS316/K8</f>
        <v>5.1453410447761199</v>
      </c>
      <c r="Q8" s="16">
        <f>SySS316/L8</f>
        <v>22.765707075471699</v>
      </c>
      <c r="R8" s="16">
        <f t="shared" ref="R8" si="4">SySS/M8</f>
        <v>2.8704939919893189</v>
      </c>
      <c r="S8" s="5"/>
      <c r="T8" s="5"/>
    </row>
    <row r="9" spans="1:24" x14ac:dyDescent="0.3">
      <c r="A9" s="22" t="s">
        <v>92</v>
      </c>
      <c r="B9" s="22" t="s">
        <v>102</v>
      </c>
      <c r="C9" s="22" t="s">
        <v>97</v>
      </c>
      <c r="D9" s="23" t="s">
        <v>78</v>
      </c>
      <c r="E9" s="23">
        <v>17</v>
      </c>
      <c r="F9" s="22" t="s">
        <v>91</v>
      </c>
      <c r="G9" s="22" t="s">
        <v>57</v>
      </c>
      <c r="H9" s="22">
        <v>2.31</v>
      </c>
      <c r="I9" s="24">
        <v>81.5</v>
      </c>
      <c r="J9" s="24">
        <v>64.099999999999994</v>
      </c>
      <c r="K9" s="24">
        <v>115.4</v>
      </c>
      <c r="L9" s="24">
        <v>26.7</v>
      </c>
      <c r="M9" s="24">
        <v>82.1</v>
      </c>
      <c r="N9" s="24">
        <f t="shared" ref="N9" si="5">SyAL/I9</f>
        <v>3.128834355828221</v>
      </c>
      <c r="O9" s="24">
        <f t="shared" ref="O9" si="6">SyAL/J9</f>
        <v>3.9781591263650551</v>
      </c>
      <c r="P9" s="24">
        <f>SySS316/K9</f>
        <v>4.182261611785095</v>
      </c>
      <c r="Q9" s="24">
        <f>SySS316/L9</f>
        <v>18.076141947565542</v>
      </c>
      <c r="R9" s="24">
        <f t="shared" ref="R9" si="7">SySS/M9</f>
        <v>2.618757612667479</v>
      </c>
      <c r="S9" s="5"/>
      <c r="T9" s="5"/>
    </row>
    <row r="10" spans="1:24" x14ac:dyDescent="0.3">
      <c r="A10" s="4" t="s">
        <v>66</v>
      </c>
      <c r="B10" s="4" t="s">
        <v>101</v>
      </c>
      <c r="C10" s="4">
        <v>0.5</v>
      </c>
      <c r="D10" s="7" t="s">
        <v>77</v>
      </c>
      <c r="E10" s="7">
        <v>11</v>
      </c>
      <c r="F10" s="4" t="s">
        <v>33</v>
      </c>
      <c r="G10" s="4" t="s">
        <v>57</v>
      </c>
      <c r="H10" s="6">
        <v>12</v>
      </c>
      <c r="I10" s="6">
        <v>23.4</v>
      </c>
      <c r="J10" s="6">
        <v>164.2</v>
      </c>
      <c r="K10" s="6" t="s">
        <v>62</v>
      </c>
      <c r="L10" s="6">
        <v>61.6</v>
      </c>
      <c r="M10" s="6">
        <v>310.2</v>
      </c>
      <c r="N10" s="6">
        <f>SyAL/I10</f>
        <v>10.897435897435898</v>
      </c>
      <c r="O10" s="6">
        <f>SyAL/J10</f>
        <v>1.5529841656516445</v>
      </c>
      <c r="P10" s="6" t="s">
        <v>62</v>
      </c>
      <c r="Q10" s="6">
        <f>SySS/L10</f>
        <v>3.4902597402597402</v>
      </c>
      <c r="R10" s="6">
        <f t="shared" si="0"/>
        <v>0.6931012250161187</v>
      </c>
      <c r="S10" s="5"/>
      <c r="T10" s="5"/>
    </row>
    <row r="11" spans="1:24" x14ac:dyDescent="0.3">
      <c r="A11" s="4" t="s">
        <v>66</v>
      </c>
      <c r="B11" s="4" t="s">
        <v>101</v>
      </c>
      <c r="C11" s="4">
        <v>0.5</v>
      </c>
      <c r="D11" s="20" t="s">
        <v>78</v>
      </c>
      <c r="E11" s="7">
        <v>17</v>
      </c>
      <c r="F11" s="4" t="s">
        <v>33</v>
      </c>
      <c r="G11" s="4" t="s">
        <v>57</v>
      </c>
      <c r="H11" s="6">
        <v>6.42</v>
      </c>
      <c r="I11" s="6">
        <v>38.9</v>
      </c>
      <c r="J11" s="6">
        <v>144.1</v>
      </c>
      <c r="K11" s="6" t="s">
        <v>62</v>
      </c>
      <c r="L11" s="6">
        <v>77</v>
      </c>
      <c r="M11" s="6">
        <v>186.3</v>
      </c>
      <c r="N11" s="6">
        <f>SyAL/I11</f>
        <v>6.5552699228791775</v>
      </c>
      <c r="O11" s="6">
        <f>SyAL/J11</f>
        <v>1.7696044413601666</v>
      </c>
      <c r="P11" s="6" t="s">
        <v>62</v>
      </c>
      <c r="Q11" s="6">
        <f>SyAL/L11</f>
        <v>3.3116883116883118</v>
      </c>
      <c r="R11" s="6">
        <f t="shared" ref="R11" si="8">SySS/M11</f>
        <v>1.1540526033279657</v>
      </c>
      <c r="S11" s="5"/>
      <c r="T11" s="5"/>
    </row>
    <row r="12" spans="1:24" x14ac:dyDescent="0.3">
      <c r="A12" s="4" t="s">
        <v>64</v>
      </c>
      <c r="B12" s="4" t="s">
        <v>101</v>
      </c>
      <c r="C12" s="4">
        <v>0.5</v>
      </c>
      <c r="D12" s="7" t="s">
        <v>77</v>
      </c>
      <c r="E12" s="7">
        <v>31</v>
      </c>
      <c r="F12" s="4" t="s">
        <v>33</v>
      </c>
      <c r="G12" s="4" t="s">
        <v>33</v>
      </c>
      <c r="H12" s="4">
        <v>1.42</v>
      </c>
      <c r="I12" s="6">
        <v>48.7</v>
      </c>
      <c r="J12" s="6">
        <v>62.2</v>
      </c>
      <c r="K12" s="6">
        <v>105.2</v>
      </c>
      <c r="L12" s="6">
        <v>16.899999999999999</v>
      </c>
      <c r="M12" s="6">
        <v>73.5</v>
      </c>
      <c r="N12" s="6">
        <f>SySS/I12</f>
        <v>4.4147843942505132</v>
      </c>
      <c r="O12" s="6">
        <f>SySS/J12</f>
        <v>3.4565916398713825</v>
      </c>
      <c r="P12" s="6">
        <f>SySS/K12</f>
        <v>2.043726235741445</v>
      </c>
      <c r="Q12" s="6">
        <f>SySS/L12</f>
        <v>12.721893491124261</v>
      </c>
      <c r="R12" s="6">
        <f t="shared" si="0"/>
        <v>2.925170068027211</v>
      </c>
      <c r="S12" s="5"/>
    </row>
    <row r="13" spans="1:24" x14ac:dyDescent="0.3">
      <c r="A13" s="17" t="s">
        <v>64</v>
      </c>
      <c r="B13" s="17" t="s">
        <v>101</v>
      </c>
      <c r="C13" s="17">
        <v>0.5</v>
      </c>
      <c r="D13" s="18" t="s">
        <v>78</v>
      </c>
      <c r="E13" s="18">
        <v>50</v>
      </c>
      <c r="F13" s="17" t="s">
        <v>33</v>
      </c>
      <c r="G13" s="17" t="s">
        <v>33</v>
      </c>
      <c r="H13" s="17">
        <v>1.05</v>
      </c>
      <c r="I13" s="19">
        <v>42.7</v>
      </c>
      <c r="J13" s="19">
        <v>57.4</v>
      </c>
      <c r="K13" s="19">
        <v>58.8</v>
      </c>
      <c r="L13" s="19">
        <v>20.2</v>
      </c>
      <c r="M13" s="19">
        <v>57.7</v>
      </c>
      <c r="N13" s="19">
        <f>SySS/I13</f>
        <v>5.0351288056206087</v>
      </c>
      <c r="O13" s="19">
        <f>SySS/J13</f>
        <v>3.745644599303136</v>
      </c>
      <c r="P13" s="19">
        <f>SySS/K13</f>
        <v>3.656462585034014</v>
      </c>
      <c r="Q13" s="19">
        <f>SySS/L13</f>
        <v>10.643564356435643</v>
      </c>
      <c r="R13" s="19">
        <f t="shared" ref="R13" si="9">SySS/M13</f>
        <v>3.7261698440207969</v>
      </c>
      <c r="T13">
        <v>2.5</v>
      </c>
      <c r="U13" t="s">
        <v>62</v>
      </c>
      <c r="V13" t="s">
        <v>73</v>
      </c>
      <c r="W13" t="s">
        <v>72</v>
      </c>
    </row>
    <row r="14" spans="1:24" x14ac:dyDescent="0.3">
      <c r="A14" s="4" t="s">
        <v>66</v>
      </c>
      <c r="B14" s="4" t="s">
        <v>101</v>
      </c>
      <c r="C14" s="4">
        <v>0.5</v>
      </c>
      <c r="D14" s="7" t="s">
        <v>77</v>
      </c>
      <c r="E14" s="7">
        <v>31</v>
      </c>
      <c r="F14" s="4" t="s">
        <v>33</v>
      </c>
      <c r="G14" s="4" t="s">
        <v>33</v>
      </c>
      <c r="H14" s="4">
        <v>6.84</v>
      </c>
      <c r="I14" s="6">
        <v>42.3</v>
      </c>
      <c r="J14" s="6">
        <v>286.8</v>
      </c>
      <c r="K14" s="6" t="s">
        <v>62</v>
      </c>
      <c r="L14" s="6">
        <v>106.2</v>
      </c>
      <c r="M14" s="6">
        <v>219.1</v>
      </c>
      <c r="N14" s="6">
        <f>SySS/I14</f>
        <v>5.08274231678487</v>
      </c>
      <c r="O14" s="6">
        <f>SySS/J14</f>
        <v>0.74965132496513243</v>
      </c>
      <c r="P14" s="6" t="s">
        <v>62</v>
      </c>
      <c r="Q14" s="6">
        <f>SySS/L14</f>
        <v>2.024482109227872</v>
      </c>
      <c r="R14" s="6">
        <f t="shared" si="0"/>
        <v>0.98128708352350524</v>
      </c>
    </row>
    <row r="16" spans="1:24" x14ac:dyDescent="0.3">
      <c r="A16" t="s">
        <v>68</v>
      </c>
    </row>
    <row r="17" spans="1:1" x14ac:dyDescent="0.3">
      <c r="A17" t="s">
        <v>90</v>
      </c>
    </row>
    <row r="18" spans="1:1" x14ac:dyDescent="0.3">
      <c r="A18" t="s">
        <v>96</v>
      </c>
    </row>
  </sheetData>
  <mergeCells count="19">
    <mergeCell ref="B3:B4"/>
    <mergeCell ref="I2:M2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E3:E4"/>
    <mergeCell ref="N2:R2"/>
    <mergeCell ref="N3:N4"/>
    <mergeCell ref="O3:O4"/>
    <mergeCell ref="P3:P4"/>
    <mergeCell ref="Q3:Q4"/>
    <mergeCell ref="R3:R4"/>
  </mergeCells>
  <conditionalFormatting sqref="N12:R14 N5:R10">
    <cfRule type="cellIs" dxfId="1" priority="2" operator="lessThan">
      <formula>$T$13</formula>
    </cfRule>
  </conditionalFormatting>
  <conditionalFormatting sqref="N11:R11">
    <cfRule type="cellIs" dxfId="0" priority="1" operator="lessThan">
      <formula>$T$13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A9" sqref="A9"/>
    </sheetView>
  </sheetViews>
  <sheetFormatPr defaultRowHeight="14.4" x14ac:dyDescent="0.3"/>
  <sheetData>
    <row r="3" spans="1:9" x14ac:dyDescent="0.3">
      <c r="C3" t="s">
        <v>79</v>
      </c>
    </row>
    <row r="4" spans="1:9" x14ac:dyDescent="0.3">
      <c r="C4">
        <v>160</v>
      </c>
      <c r="H4">
        <v>7.13</v>
      </c>
      <c r="I4">
        <f>H4*25.4</f>
        <v>181.10199999999998</v>
      </c>
    </row>
    <row r="5" spans="1:9" x14ac:dyDescent="0.3">
      <c r="C5">
        <v>200</v>
      </c>
      <c r="H5">
        <v>9.1300000000000008</v>
      </c>
      <c r="I5">
        <f>H5*25.4</f>
        <v>231.90200000000002</v>
      </c>
    </row>
    <row r="6" spans="1:9" x14ac:dyDescent="0.3">
      <c r="C6">
        <v>250</v>
      </c>
      <c r="H6">
        <v>11.18</v>
      </c>
      <c r="I6">
        <f>H6*25.4</f>
        <v>283.97199999999998</v>
      </c>
    </row>
    <row r="8" spans="1:9" x14ac:dyDescent="0.3">
      <c r="D8" t="s">
        <v>81</v>
      </c>
      <c r="H8" t="s">
        <v>83</v>
      </c>
    </row>
    <row r="9" spans="1:9" x14ac:dyDescent="0.3">
      <c r="A9" t="s">
        <v>87</v>
      </c>
      <c r="C9" t="s">
        <v>80</v>
      </c>
      <c r="D9">
        <v>7.97</v>
      </c>
      <c r="E9">
        <f>D9*25.4</f>
        <v>202.43799999999999</v>
      </c>
      <c r="F9">
        <v>20</v>
      </c>
      <c r="G9">
        <v>0.33200000000000002</v>
      </c>
      <c r="H9">
        <v>7.1280000000000001</v>
      </c>
      <c r="I9">
        <f>H9*25.4</f>
        <v>181.05119999999999</v>
      </c>
    </row>
    <row r="10" spans="1:9" x14ac:dyDescent="0.3">
      <c r="A10" t="s">
        <v>84</v>
      </c>
      <c r="B10" t="s">
        <v>85</v>
      </c>
      <c r="C10" t="s">
        <v>82</v>
      </c>
      <c r="D10">
        <v>9.9700000000000006</v>
      </c>
      <c r="E10">
        <f>D10*25.4</f>
        <v>253.238</v>
      </c>
      <c r="F10">
        <v>24</v>
      </c>
      <c r="G10">
        <v>0.33200000000000002</v>
      </c>
      <c r="H10">
        <v>9.1280000000000001</v>
      </c>
      <c r="I10">
        <f>H10*25.4</f>
        <v>231.85119999999998</v>
      </c>
    </row>
    <row r="11" spans="1:9" x14ac:dyDescent="0.3">
      <c r="A11" t="s">
        <v>88</v>
      </c>
      <c r="C11" t="s">
        <v>86</v>
      </c>
      <c r="D11">
        <v>12.047000000000001</v>
      </c>
      <c r="F11">
        <v>32</v>
      </c>
      <c r="G11">
        <v>0.33200000000000002</v>
      </c>
      <c r="H11">
        <v>11.18</v>
      </c>
      <c r="I11">
        <f>H11*25.4</f>
        <v>283.97199999999998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TMDS without support</vt:lpstr>
      <vt:lpstr>TMDS with struts</vt:lpstr>
      <vt:lpstr>FEA support structure results</vt:lpstr>
      <vt:lpstr>Sheet1</vt:lpstr>
      <vt:lpstr>SyAL</vt:lpstr>
      <vt:lpstr>SySS</vt:lpstr>
      <vt:lpstr>SySS316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2015-01-11T03:22:55Z</dcterms:created>
  <dcterms:modified xsi:type="dcterms:W3CDTF">2015-01-13T18:10:08Z</dcterms:modified>
</cp:coreProperties>
</file>