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yne\engineering\Uhv\"/>
    </mc:Choice>
  </mc:AlternateContent>
  <bookViews>
    <workbookView xWindow="0" yWindow="0" windowWidth="23040" windowHeight="11016"/>
  </bookViews>
  <sheets>
    <sheet name="MilStd883J,seal,A2" sheetId="2" r:id="rId1"/>
    <sheet name="test object volume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A10" i="2"/>
  <c r="A17" i="2"/>
  <c r="A15" i="2"/>
  <c r="A8" i="2"/>
  <c r="A20" i="2" l="1"/>
  <c r="A21" i="2" s="1"/>
  <c r="C12" i="1"/>
  <c r="E12" i="1"/>
  <c r="F12" i="1" s="1"/>
  <c r="C11" i="1"/>
  <c r="B11" i="1"/>
  <c r="E11" i="1" l="1"/>
  <c r="F11" i="1" s="1"/>
  <c r="F13" i="1" s="1"/>
  <c r="C6" i="1"/>
  <c r="B6" i="1"/>
  <c r="E6" i="1" l="1"/>
  <c r="F6" i="1" s="1"/>
  <c r="E13" i="1"/>
  <c r="E4" i="1"/>
  <c r="F4" i="1" s="1"/>
</calcChain>
</file>

<file path=xl/sharedStrings.xml><?xml version="1.0" encoding="utf-8"?>
<sst xmlns="http://schemas.openxmlformats.org/spreadsheetml/2006/main" count="78" uniqueCount="54">
  <si>
    <t>L</t>
  </si>
  <si>
    <t>torr-L/s</t>
  </si>
  <si>
    <t>V</t>
  </si>
  <si>
    <t>H</t>
  </si>
  <si>
    <t>W</t>
  </si>
  <si>
    <t>V (mm^3)</t>
  </si>
  <si>
    <t>hr</t>
  </si>
  <si>
    <t>sec</t>
  </si>
  <si>
    <t>V (cm^3)</t>
  </si>
  <si>
    <t>Height (mm)</t>
  </si>
  <si>
    <t>Length (mm)</t>
  </si>
  <si>
    <t>Width (mm)</t>
  </si>
  <si>
    <t>Volume</t>
  </si>
  <si>
    <t>Test Article</t>
  </si>
  <si>
    <t>PCB model 356M132 triaxial accelerometer</t>
  </si>
  <si>
    <t>Diameter (mm)</t>
  </si>
  <si>
    <t>Meggitt Wilcoxon model 797L</t>
  </si>
  <si>
    <t>Omega OS36-3-K-1200F (M4684/0808), non-contact Temp. sensor</t>
  </si>
  <si>
    <t>Mil-Std 883J w/ change 5, Test Method Standard, Microcircuits</t>
  </si>
  <si>
    <t>Method 1014.14, Seal</t>
  </si>
  <si>
    <t>Test Condition A2, Trace Gas (He), Flexible Fine Leak</t>
  </si>
  <si>
    <t>paragraph 2.1.2.3</t>
  </si>
  <si>
    <t>Value</t>
  </si>
  <si>
    <t>Symbol</t>
  </si>
  <si>
    <t>Definition</t>
  </si>
  <si>
    <t>R</t>
  </si>
  <si>
    <t>R1</t>
  </si>
  <si>
    <t>PE</t>
  </si>
  <si>
    <t>P0</t>
  </si>
  <si>
    <t>MA</t>
  </si>
  <si>
    <t>t1</t>
  </si>
  <si>
    <t>t2</t>
  </si>
  <si>
    <t>The actual leakage measurement of tracer gas (He) through the leak in atm cm3/s He.</t>
  </si>
  <si>
    <t>The calculated reject limit maximum allowable leakage measurement.</t>
  </si>
  <si>
    <t>The atmospheric pressure in atmospheres absolute. (1 atm)</t>
  </si>
  <si>
    <t>The molecular weight of air in grams (28.96).</t>
  </si>
  <si>
    <t>The molecular weight of the tracer gas (He) in grams. (4 amu’s)</t>
  </si>
  <si>
    <t>The time of exposure to PE in seconds.</t>
  </si>
  <si>
    <t>The dwell time between release of pressure and leak detection, in seconds.</t>
  </si>
  <si>
    <t>The internal free volume of the device package cavity in cubic centimeters.</t>
  </si>
  <si>
    <t>units</t>
  </si>
  <si>
    <t>cc</t>
  </si>
  <si>
    <t>The maximum allowable equivalent standard leak rate limit. For LIGO default = 1e-9 torr-L/s.
For MilStd883J see Table VII of paragraph 3. in atm cm3/s air.</t>
  </si>
  <si>
    <t>atm</t>
  </si>
  <si>
    <t>amu</t>
  </si>
  <si>
    <t>atm-cc/s</t>
  </si>
  <si>
    <t>"</t>
  </si>
  <si>
    <t>M</t>
  </si>
  <si>
    <t>psia</t>
  </si>
  <si>
    <t>The pressure of He exposure (absolute)</t>
  </si>
  <si>
    <t>Rd</t>
  </si>
  <si>
    <t>RGA He leak detection limits (estimated from T1400610-v1)</t>
  </si>
  <si>
    <t>", for 1 hr RGA scan</t>
  </si>
  <si>
    <t>", for 6 min RGA scan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</si>
</sst>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1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NumberFormat="1"/>
    <xf numFmtId="0" fontId="0" fillId="2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D19" sqref="D19"/>
    </sheetView>
  </sheetViews>
  <sheetFormatPr defaultRowHeight="14.4" x14ac:dyDescent="0.3"/>
  <cols>
    <col min="1" max="1" width="10.109375" customWidth="1"/>
    <col min="4" max="4" width="89.5546875" customWidth="1"/>
  </cols>
  <sheetData>
    <row r="1" spans="1:4" ht="18" x14ac:dyDescent="0.35">
      <c r="A1" s="4" t="s">
        <v>18</v>
      </c>
      <c r="B1" s="4"/>
    </row>
    <row r="2" spans="1:4" ht="15.6" x14ac:dyDescent="0.3">
      <c r="A2" s="3" t="s">
        <v>19</v>
      </c>
      <c r="B2" s="3"/>
    </row>
    <row r="3" spans="1:4" x14ac:dyDescent="0.3">
      <c r="A3" s="2" t="s">
        <v>20</v>
      </c>
      <c r="B3" s="2"/>
    </row>
    <row r="4" spans="1:4" x14ac:dyDescent="0.3">
      <c r="A4" t="s">
        <v>21</v>
      </c>
    </row>
    <row r="6" spans="1:4" x14ac:dyDescent="0.3">
      <c r="A6" t="s">
        <v>22</v>
      </c>
      <c r="B6" t="s">
        <v>40</v>
      </c>
      <c r="C6" t="s">
        <v>23</v>
      </c>
      <c r="D6" t="s">
        <v>24</v>
      </c>
    </row>
    <row r="7" spans="1:4" ht="28.8" x14ac:dyDescent="0.3">
      <c r="A7" s="6">
        <v>1E-8</v>
      </c>
      <c r="B7" t="s">
        <v>1</v>
      </c>
      <c r="C7" t="s">
        <v>0</v>
      </c>
      <c r="D7" s="5" t="s">
        <v>42</v>
      </c>
    </row>
    <row r="8" spans="1:4" x14ac:dyDescent="0.3">
      <c r="A8" s="6">
        <f>A7/0.76</f>
        <v>1.3157894736842106E-8</v>
      </c>
      <c r="B8" t="s">
        <v>45</v>
      </c>
      <c r="C8" t="s">
        <v>0</v>
      </c>
      <c r="D8" s="5" t="s">
        <v>46</v>
      </c>
    </row>
    <row r="9" spans="1:4" x14ac:dyDescent="0.3">
      <c r="A9" s="8">
        <v>60</v>
      </c>
      <c r="B9" t="s">
        <v>48</v>
      </c>
      <c r="C9" t="s">
        <v>27</v>
      </c>
      <c r="D9" t="s">
        <v>49</v>
      </c>
    </row>
    <row r="10" spans="1:4" x14ac:dyDescent="0.3">
      <c r="A10" s="7">
        <f>A9/14.7</f>
        <v>4.0816326530612246</v>
      </c>
      <c r="B10" t="s">
        <v>43</v>
      </c>
      <c r="C10" t="s">
        <v>27</v>
      </c>
      <c r="D10" t="s">
        <v>46</v>
      </c>
    </row>
    <row r="11" spans="1:4" x14ac:dyDescent="0.3">
      <c r="A11">
        <v>1</v>
      </c>
      <c r="B11" t="s">
        <v>43</v>
      </c>
      <c r="C11" t="s">
        <v>28</v>
      </c>
      <c r="D11" t="s">
        <v>34</v>
      </c>
    </row>
    <row r="12" spans="1:4" x14ac:dyDescent="0.3">
      <c r="A12">
        <v>28.96</v>
      </c>
      <c r="B12" t="s">
        <v>44</v>
      </c>
      <c r="C12" t="s">
        <v>29</v>
      </c>
      <c r="D12" t="s">
        <v>35</v>
      </c>
    </row>
    <row r="13" spans="1:4" x14ac:dyDescent="0.3">
      <c r="A13">
        <v>4</v>
      </c>
      <c r="B13" t="s">
        <v>44</v>
      </c>
      <c r="C13" t="s">
        <v>47</v>
      </c>
      <c r="D13" t="s">
        <v>36</v>
      </c>
    </row>
    <row r="14" spans="1:4" x14ac:dyDescent="0.3">
      <c r="A14" s="9">
        <v>1</v>
      </c>
      <c r="B14" t="s">
        <v>6</v>
      </c>
      <c r="C14" t="s">
        <v>30</v>
      </c>
      <c r="D14" t="s">
        <v>37</v>
      </c>
    </row>
    <row r="15" spans="1:4" x14ac:dyDescent="0.3">
      <c r="A15">
        <f>A14*60^2</f>
        <v>3600</v>
      </c>
      <c r="B15" t="s">
        <v>7</v>
      </c>
      <c r="C15" t="s">
        <v>30</v>
      </c>
      <c r="D15" t="s">
        <v>46</v>
      </c>
    </row>
    <row r="16" spans="1:4" x14ac:dyDescent="0.3">
      <c r="A16" s="9">
        <v>1</v>
      </c>
      <c r="B16" t="s">
        <v>6</v>
      </c>
      <c r="C16" t="s">
        <v>31</v>
      </c>
      <c r="D16" t="s">
        <v>38</v>
      </c>
    </row>
    <row r="17" spans="1:4" x14ac:dyDescent="0.3">
      <c r="A17">
        <f>A16*60^2</f>
        <v>3600</v>
      </c>
      <c r="B17" t="s">
        <v>7</v>
      </c>
      <c r="C17" t="s">
        <v>31</v>
      </c>
      <c r="D17" t="s">
        <v>46</v>
      </c>
    </row>
    <row r="18" spans="1:4" x14ac:dyDescent="0.3">
      <c r="A18">
        <v>16</v>
      </c>
      <c r="B18" t="s">
        <v>41</v>
      </c>
      <c r="C18" t="s">
        <v>2</v>
      </c>
      <c r="D18" t="s">
        <v>39</v>
      </c>
    </row>
    <row r="20" spans="1:4" x14ac:dyDescent="0.3">
      <c r="A20" s="6">
        <f>A8*(A10/A11)*SQRT(A12/A13)*(1-EXP(-A8*A15*SQRT(A12/A13)/(A18*A11)))*EXP(-A8*A17*SQRT(A12/A13)/(A18*A11))</f>
        <v>1.1511253711984707E-12</v>
      </c>
      <c r="B20" t="s">
        <v>45</v>
      </c>
      <c r="C20" t="s">
        <v>26</v>
      </c>
      <c r="D20" t="s">
        <v>33</v>
      </c>
    </row>
    <row r="21" spans="1:4" x14ac:dyDescent="0.3">
      <c r="A21" s="6">
        <f>A20*0.76</f>
        <v>8.7485528211083771E-13</v>
      </c>
      <c r="B21" t="s">
        <v>1</v>
      </c>
      <c r="C21" t="s">
        <v>26</v>
      </c>
      <c r="D21" t="s">
        <v>46</v>
      </c>
    </row>
    <row r="23" spans="1:4" x14ac:dyDescent="0.3">
      <c r="C23" t="s">
        <v>25</v>
      </c>
      <c r="D23" t="s">
        <v>32</v>
      </c>
    </row>
    <row r="24" spans="1:4" x14ac:dyDescent="0.3">
      <c r="C24" t="s">
        <v>50</v>
      </c>
      <c r="D24" t="s">
        <v>51</v>
      </c>
    </row>
    <row r="25" spans="1:4" x14ac:dyDescent="0.3">
      <c r="A25" s="1">
        <v>9.9999999999999998E-13</v>
      </c>
      <c r="B25" t="s">
        <v>1</v>
      </c>
      <c r="C25" t="s">
        <v>50</v>
      </c>
      <c r="D25" t="s">
        <v>52</v>
      </c>
    </row>
    <row r="26" spans="1:4" x14ac:dyDescent="0.3">
      <c r="A26" s="1">
        <v>9.9999999999999994E-12</v>
      </c>
      <c r="B26" t="s">
        <v>1</v>
      </c>
      <c r="C26" t="s">
        <v>50</v>
      </c>
      <c r="D26" t="s">
        <v>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J12" sqref="J12"/>
    </sheetView>
  </sheetViews>
  <sheetFormatPr defaultRowHeight="14.4" x14ac:dyDescent="0.3"/>
  <cols>
    <col min="1" max="1" width="54.21875" customWidth="1"/>
    <col min="2" max="2" width="12.88671875" customWidth="1"/>
    <col min="3" max="3" width="13.6640625" customWidth="1"/>
    <col min="4" max="4" width="11.21875" customWidth="1"/>
    <col min="5" max="5" width="9.77734375" customWidth="1"/>
    <col min="6" max="6" width="9.44140625" customWidth="1"/>
  </cols>
  <sheetData>
    <row r="2" spans="1:6" x14ac:dyDescent="0.3">
      <c r="B2" t="s">
        <v>9</v>
      </c>
      <c r="C2" t="s">
        <v>10</v>
      </c>
      <c r="D2" t="s">
        <v>11</v>
      </c>
      <c r="E2" t="s">
        <v>12</v>
      </c>
      <c r="F2" t="s">
        <v>12</v>
      </c>
    </row>
    <row r="3" spans="1:6" x14ac:dyDescent="0.3">
      <c r="A3" t="s">
        <v>13</v>
      </c>
      <c r="B3" t="s">
        <v>3</v>
      </c>
      <c r="C3" t="s">
        <v>0</v>
      </c>
      <c r="D3" t="s">
        <v>4</v>
      </c>
      <c r="E3" t="s">
        <v>5</v>
      </c>
      <c r="F3" t="s">
        <v>8</v>
      </c>
    </row>
    <row r="4" spans="1:6" x14ac:dyDescent="0.3">
      <c r="A4" t="s">
        <v>14</v>
      </c>
      <c r="B4">
        <v>14</v>
      </c>
      <c r="C4">
        <v>20.3</v>
      </c>
      <c r="D4">
        <v>14</v>
      </c>
      <c r="E4">
        <f>B4*C4*D4</f>
        <v>3978.7999999999997</v>
      </c>
      <c r="F4">
        <f>E4/1000</f>
        <v>3.9787999999999997</v>
      </c>
    </row>
    <row r="5" spans="1:6" x14ac:dyDescent="0.3">
      <c r="B5" t="s">
        <v>9</v>
      </c>
      <c r="C5" t="s">
        <v>15</v>
      </c>
    </row>
    <row r="6" spans="1:6" x14ac:dyDescent="0.3">
      <c r="A6" t="s">
        <v>16</v>
      </c>
      <c r="B6">
        <f>1.2*25.4</f>
        <v>30.479999999999997</v>
      </c>
      <c r="C6">
        <f>1.05*25.4</f>
        <v>26.669999999999998</v>
      </c>
      <c r="E6">
        <f>PI()*C6^2*B6/4</f>
        <v>17027.499469088129</v>
      </c>
      <c r="F6">
        <f>E6/1000</f>
        <v>17.027499469088127</v>
      </c>
    </row>
    <row r="10" spans="1:6" x14ac:dyDescent="0.3">
      <c r="B10" t="s">
        <v>15</v>
      </c>
      <c r="C10" t="s">
        <v>10</v>
      </c>
    </row>
    <row r="11" spans="1:6" x14ac:dyDescent="0.3">
      <c r="A11" t="s">
        <v>17</v>
      </c>
      <c r="B11">
        <f>0.33*25.4</f>
        <v>8.3819999999999997</v>
      </c>
      <c r="C11">
        <f>((3.4-2.04)+0.812)*25.4</f>
        <v>55.16879999999999</v>
      </c>
      <c r="E11">
        <f>PI()*B11^2*C11/4</f>
        <v>3044.238905081625</v>
      </c>
      <c r="F11">
        <f t="shared" ref="F11:F12" si="0">E11/1000</f>
        <v>3.0442389050816252</v>
      </c>
    </row>
    <row r="12" spans="1:6" x14ac:dyDescent="0.3">
      <c r="B12">
        <f>(1.09-0.17)*25.4</f>
        <v>23.367999999999999</v>
      </c>
      <c r="C12">
        <f>(2.04-0.812)*25.4</f>
        <v>31.191199999999998</v>
      </c>
      <c r="E12">
        <f>PI()*B12^2*C12/4</f>
        <v>13377.194842162695</v>
      </c>
      <c r="F12">
        <f t="shared" si="0"/>
        <v>13.377194842162694</v>
      </c>
    </row>
    <row r="13" spans="1:6" x14ac:dyDescent="0.3">
      <c r="E13">
        <f>SUM(E11:E12)</f>
        <v>16421.433747244319</v>
      </c>
      <c r="F13">
        <f>SUM(F11:F12)</f>
        <v>16.421433747244318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MilStd883J,seal,A2</vt:lpstr>
      <vt:lpstr>test object volumes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coyne</dc:creator>
  <cp:lastModifiedBy>coyne</cp:lastModifiedBy>
  <dcterms:created xsi:type="dcterms:W3CDTF">2015-01-15T18:27:55Z</dcterms:created>
  <dcterms:modified xsi:type="dcterms:W3CDTF">2015-08-28T14:49:55Z</dcterms:modified>
</cp:coreProperties>
</file>