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360" yWindow="0" windowWidth="6720" windowHeight="2550"/>
  </bookViews>
  <sheets>
    <sheet name="ROC calculator" sheetId="1" r:id="rId1"/>
    <sheet name="Pixel Sizes" sheetId="2" r:id="rId2"/>
    <sheet name="power fit" sheetId="3" r:id="rId3"/>
  </sheets>
  <calcPr calcId="145621" concurrentCalc="0"/>
</workbook>
</file>

<file path=xl/calcChain.xml><?xml version="1.0" encoding="utf-8"?>
<calcChain xmlns="http://schemas.openxmlformats.org/spreadsheetml/2006/main">
  <c r="F4" i="1" l="1"/>
  <c r="F59" i="1"/>
  <c r="F55" i="1"/>
  <c r="F56" i="1"/>
  <c r="F57" i="1"/>
  <c r="F63" i="1"/>
  <c r="F65" i="1"/>
  <c r="D59" i="1"/>
  <c r="D55" i="1"/>
  <c r="D56" i="1"/>
  <c r="D63" i="1"/>
  <c r="D65" i="1"/>
  <c r="D68" i="1"/>
  <c r="E59" i="1"/>
  <c r="E55" i="1"/>
  <c r="E56" i="1"/>
  <c r="E57" i="1"/>
  <c r="E63" i="1"/>
  <c r="E65" i="1"/>
  <c r="C57" i="1"/>
  <c r="C63" i="1"/>
  <c r="C65" i="1"/>
  <c r="D67" i="1"/>
  <c r="B9" i="3"/>
  <c r="E6" i="1"/>
  <c r="D6" i="1"/>
  <c r="D7" i="2"/>
  <c r="D8" i="2"/>
  <c r="D10" i="2"/>
  <c r="C10" i="2"/>
  <c r="C9" i="2"/>
  <c r="C8" i="2"/>
  <c r="C7" i="2"/>
  <c r="F6" i="1"/>
  <c r="D3" i="1"/>
  <c r="E3" i="1"/>
  <c r="F3" i="1"/>
  <c r="F2" i="1"/>
  <c r="E2" i="1"/>
  <c r="D2" i="1"/>
  <c r="D10" i="1"/>
  <c r="E10" i="1"/>
  <c r="F10" i="1"/>
  <c r="C10" i="1"/>
  <c r="F12" i="1"/>
  <c r="D12" i="1"/>
  <c r="D15" i="1"/>
  <c r="C12" i="1"/>
  <c r="E12" i="1"/>
  <c r="D14" i="1"/>
</calcChain>
</file>

<file path=xl/sharedStrings.xml><?xml version="1.0" encoding="utf-8"?>
<sst xmlns="http://schemas.openxmlformats.org/spreadsheetml/2006/main" count="77" uniqueCount="60">
  <si>
    <t>Radius of curvature of TS</t>
  </si>
  <si>
    <t>m</t>
  </si>
  <si>
    <t>Gap between TS and part to be measured</t>
  </si>
  <si>
    <t>mm</t>
  </si>
  <si>
    <t>nm</t>
  </si>
  <si>
    <t>Assumes diverging TS and concave part</t>
  </si>
  <si>
    <t>Assumes "Fringe" Zernikes</t>
  </si>
  <si>
    <t>Part measured aperture</t>
  </si>
  <si>
    <t>Wavefront "sag" at part plus power</t>
  </si>
  <si>
    <t xml:space="preserve">Part radius </t>
  </si>
  <si>
    <t>Vertex to vertex, no tilt</t>
  </si>
  <si>
    <t>ROC</t>
  </si>
  <si>
    <t>Aperture diameter</t>
  </si>
  <si>
    <t>R34 Reference Sphere</t>
  </si>
  <si>
    <t>R36 Reference Sphere</t>
  </si>
  <si>
    <t>DCC number</t>
  </si>
  <si>
    <t>C1102035</t>
  </si>
  <si>
    <t>C1102247</t>
  </si>
  <si>
    <t>C1002794</t>
  </si>
  <si>
    <t>Test Mass Reference Sphere</t>
  </si>
  <si>
    <t>all</t>
  </si>
  <si>
    <t>Min</t>
  </si>
  <si>
    <t>Avg</t>
  </si>
  <si>
    <t>Max</t>
  </si>
  <si>
    <t>Avg+Stdev</t>
  </si>
  <si>
    <t>Useful numbers</t>
  </si>
  <si>
    <t>environmental uncertainty (m)</t>
  </si>
  <si>
    <t>Measured Power</t>
  </si>
  <si>
    <t>Standard deviation in power (from avg)</t>
  </si>
  <si>
    <t>Enter Data into shaded cells</t>
  </si>
  <si>
    <t>Full</t>
  </si>
  <si>
    <t>2x</t>
  </si>
  <si>
    <t>s2x</t>
  </si>
  <si>
    <t>small</t>
  </si>
  <si>
    <t>Magnification</t>
  </si>
  <si>
    <t>Full Aperture size</t>
  </si>
  <si>
    <t>Find a corresponding power term over different aperture</t>
  </si>
  <si>
    <t>INPUT</t>
  </si>
  <si>
    <t>Zernike1 (nm)</t>
  </si>
  <si>
    <t>OUTPUT</t>
  </si>
  <si>
    <t>Zernike2 (nm)</t>
  </si>
  <si>
    <t>d1 - initial (mm OR pix)</t>
  </si>
  <si>
    <t>d2 - final (mm OR pix)</t>
  </si>
  <si>
    <t>Power Trend</t>
  </si>
  <si>
    <t>300mm diameter</t>
  </si>
  <si>
    <t>Power stats</t>
  </si>
  <si>
    <t>160mm diameter</t>
  </si>
  <si>
    <t>range from Process stats</t>
  </si>
  <si>
    <t>total spread (m)</t>
  </si>
  <si>
    <t>160 mm aperture, in pixels</t>
  </si>
  <si>
    <t>Focus term to remove over full aperture</t>
  </si>
  <si>
    <t>full aperture size in pixels</t>
  </si>
  <si>
    <t>Transmitted Wavefront</t>
  </si>
  <si>
    <t>300mm</t>
  </si>
  <si>
    <t>160mm diameter plot</t>
  </si>
  <si>
    <t>For Best fit on tilt and piston subtract 2x the residual</t>
  </si>
  <si>
    <t>first use tilt values from full aperture fit</t>
  </si>
  <si>
    <t>then subtract the generated file from the raw data - note the residual on 160mm</t>
  </si>
  <si>
    <t>in this case I added 2X the positive tilt residual to the negative full aperture tilt</t>
  </si>
  <si>
    <t>Focus fit  for 160 mm aperture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</si>
</sst>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4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2" borderId="1" xfId="0" applyFill="1" applyBorder="1"/>
    <xf numFmtId="2" fontId="0" fillId="0" borderId="0" xfId="0" applyNumberFormat="1"/>
    <xf numFmtId="0" fontId="0" fillId="3" borderId="0" xfId="0" applyFill="1"/>
    <xf numFmtId="0" fontId="0" fillId="0" borderId="0" xfId="0" applyFill="1" applyBorder="1" applyAlignment="1">
      <alignment wrapText="1"/>
    </xf>
    <xf numFmtId="0" fontId="4" fillId="4" borderId="2" xfId="21"/>
    <xf numFmtId="0" fontId="5" fillId="0" borderId="0" xfId="0" applyFont="1"/>
    <xf numFmtId="0" fontId="0" fillId="0" borderId="0" xfId="0" applyFill="1"/>
    <xf numFmtId="0" fontId="4" fillId="4" borderId="3" xfId="21" applyBorder="1"/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Input" xfId="21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31</xdr:row>
      <xdr:rowOff>0</xdr:rowOff>
    </xdr:from>
    <xdr:to>
      <xdr:col>15</xdr:col>
      <xdr:colOff>486721</xdr:colOff>
      <xdr:row>46</xdr:row>
      <xdr:rowOff>114715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6858000"/>
          <a:ext cx="6773221" cy="297221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14</xdr:col>
      <xdr:colOff>581902</xdr:colOff>
      <xdr:row>28</xdr:row>
      <xdr:rowOff>28978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3429000"/>
          <a:ext cx="6277852" cy="288647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68</xdr:row>
      <xdr:rowOff>180975</xdr:rowOff>
    </xdr:from>
    <xdr:to>
      <xdr:col>6</xdr:col>
      <xdr:colOff>534108</xdr:colOff>
      <xdr:row>85</xdr:row>
      <xdr:rowOff>9953</xdr:rowOff>
    </xdr:to>
    <xdr:pic>
      <xdr:nvPicPr>
        <xdr:cNvPr id="5" name="Picture 4" descr="Screen Clippi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4706600"/>
          <a:ext cx="5068008" cy="30674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14</xdr:col>
      <xdr:colOff>795</xdr:colOff>
      <xdr:row>70</xdr:row>
      <xdr:rowOff>95636</xdr:rowOff>
    </xdr:to>
    <xdr:pic>
      <xdr:nvPicPr>
        <xdr:cNvPr id="6" name="Picture 5" descr="Screen Clippi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12239625"/>
          <a:ext cx="5696745" cy="276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D61" sqref="D61"/>
    </sheetView>
  </sheetViews>
  <sheetFormatPr defaultColWidth="8.85546875" defaultRowHeight="15" x14ac:dyDescent="0.25"/>
  <cols>
    <col min="1" max="1" width="14.7109375" customWidth="1"/>
    <col min="2" max="2" width="33.28515625" customWidth="1"/>
    <col min="8" max="8" width="32.28515625" customWidth="1"/>
  </cols>
  <sheetData>
    <row r="1" spans="2:8" x14ac:dyDescent="0.25">
      <c r="C1" t="s">
        <v>21</v>
      </c>
      <c r="D1" t="s">
        <v>22</v>
      </c>
      <c r="E1" t="s">
        <v>23</v>
      </c>
      <c r="F1" t="s">
        <v>24</v>
      </c>
    </row>
    <row r="2" spans="2:8" x14ac:dyDescent="0.25">
      <c r="B2" s="1" t="s">
        <v>0</v>
      </c>
      <c r="C2" s="4">
        <v>2100</v>
      </c>
      <c r="D2">
        <f>C2</f>
        <v>2100</v>
      </c>
      <c r="E2">
        <f>C2</f>
        <v>2100</v>
      </c>
      <c r="F2">
        <f>C2</f>
        <v>2100</v>
      </c>
      <c r="G2" t="s">
        <v>1</v>
      </c>
      <c r="H2" t="s">
        <v>5</v>
      </c>
    </row>
    <row r="3" spans="2:8" ht="30" x14ac:dyDescent="0.25">
      <c r="B3" s="1" t="s">
        <v>2</v>
      </c>
      <c r="C3" s="4">
        <v>0.08</v>
      </c>
      <c r="D3">
        <f>C3</f>
        <v>0.08</v>
      </c>
      <c r="E3">
        <f>C3</f>
        <v>0.08</v>
      </c>
      <c r="F3">
        <f>C3</f>
        <v>0.08</v>
      </c>
      <c r="G3" t="s">
        <v>1</v>
      </c>
      <c r="H3" t="s">
        <v>10</v>
      </c>
    </row>
    <row r="4" spans="2:8" x14ac:dyDescent="0.25">
      <c r="B4" s="1" t="s">
        <v>27</v>
      </c>
      <c r="C4">
        <v>126.32</v>
      </c>
      <c r="D4" s="4">
        <v>126.989</v>
      </c>
      <c r="E4">
        <v>127.38</v>
      </c>
      <c r="F4">
        <f>D4+D5</f>
        <v>127.16800000000001</v>
      </c>
      <c r="G4" t="s">
        <v>4</v>
      </c>
      <c r="H4" t="s">
        <v>6</v>
      </c>
    </row>
    <row r="5" spans="2:8" ht="30" x14ac:dyDescent="0.25">
      <c r="B5" s="1" t="s">
        <v>28</v>
      </c>
      <c r="D5" s="4">
        <v>0.17899999999999999</v>
      </c>
    </row>
    <row r="6" spans="2:8" x14ac:dyDescent="0.25">
      <c r="B6" s="1" t="s">
        <v>7</v>
      </c>
      <c r="C6" s="4">
        <v>160.4</v>
      </c>
      <c r="D6">
        <f>C6</f>
        <v>160.4</v>
      </c>
      <c r="E6">
        <f>C6</f>
        <v>160.4</v>
      </c>
      <c r="F6">
        <f>C6</f>
        <v>160.4</v>
      </c>
      <c r="G6" t="s">
        <v>3</v>
      </c>
      <c r="H6" s="4" t="s">
        <v>29</v>
      </c>
    </row>
    <row r="7" spans="2:8" x14ac:dyDescent="0.25">
      <c r="B7" s="7" t="s">
        <v>47</v>
      </c>
      <c r="D7" s="4">
        <v>1.0609999999999999</v>
      </c>
    </row>
    <row r="8" spans="2:8" x14ac:dyDescent="0.25">
      <c r="B8" s="1"/>
    </row>
    <row r="9" spans="2:8" x14ac:dyDescent="0.25">
      <c r="B9" s="1"/>
    </row>
    <row r="10" spans="2:8" x14ac:dyDescent="0.25">
      <c r="B10" s="1" t="s">
        <v>8</v>
      </c>
      <c r="C10">
        <f>((C6)^2)/((8*(C2+C3)*1000))+(C4*0.000001)</f>
        <v>1.6576997569616397E-3</v>
      </c>
      <c r="D10">
        <f>((D6)^2)/((8*(D2+D3)*1000))+(D4*0.000001)</f>
        <v>1.6583687569616395E-3</v>
      </c>
      <c r="E10">
        <f>((E6)^2)/((8*(E2+E3)*1000))+(E4*0.000001)</f>
        <v>1.6587597569616397E-3</v>
      </c>
      <c r="F10">
        <f>((F6)^2)/((8*(F2+F3)*1000))+(F4*0.000001)</f>
        <v>1.6585477569616397E-3</v>
      </c>
      <c r="G10" t="s">
        <v>3</v>
      </c>
    </row>
    <row r="11" spans="2:8" x14ac:dyDescent="0.25">
      <c r="B11" s="1"/>
    </row>
    <row r="12" spans="2:8" x14ac:dyDescent="0.25">
      <c r="B12" s="2" t="s">
        <v>9</v>
      </c>
      <c r="C12" s="3">
        <f>(C6^2)/(8*C10*1000)</f>
        <v>1940.0497505619294</v>
      </c>
      <c r="D12" s="3">
        <f>(D6^2)/(8*D10*1000)</f>
        <v>1939.2671180637733</v>
      </c>
      <c r="E12" s="3">
        <f>(E6^2)/(8*E10*1000)</f>
        <v>1938.809997350553</v>
      </c>
      <c r="F12" s="3">
        <f>(F6^2)/(8*F10*1000)</f>
        <v>1939.0578212179773</v>
      </c>
      <c r="G12" s="3" t="s">
        <v>1</v>
      </c>
    </row>
    <row r="14" spans="2:8" x14ac:dyDescent="0.25">
      <c r="B14" s="3" t="s">
        <v>48</v>
      </c>
      <c r="C14" s="3"/>
      <c r="D14" s="3">
        <f>E12-C12</f>
        <v>-1.23975321137641</v>
      </c>
    </row>
    <row r="15" spans="2:8" x14ac:dyDescent="0.25">
      <c r="B15" s="3" t="s">
        <v>26</v>
      </c>
      <c r="C15" s="3"/>
      <c r="D15" s="3">
        <f>F12-D12</f>
        <v>-0.20929684579596142</v>
      </c>
    </row>
    <row r="17" spans="1:6" x14ac:dyDescent="0.25">
      <c r="F17" t="s">
        <v>45</v>
      </c>
    </row>
    <row r="18" spans="1:6" x14ac:dyDescent="0.25">
      <c r="F18" t="s">
        <v>46</v>
      </c>
    </row>
    <row r="20" spans="1:6" x14ac:dyDescent="0.25">
      <c r="B20" s="2" t="s">
        <v>25</v>
      </c>
    </row>
    <row r="21" spans="1:6" ht="60" x14ac:dyDescent="0.25">
      <c r="A21" t="s">
        <v>15</v>
      </c>
      <c r="C21" s="1" t="s">
        <v>12</v>
      </c>
      <c r="D21" t="s">
        <v>11</v>
      </c>
    </row>
    <row r="22" spans="1:6" x14ac:dyDescent="0.25">
      <c r="A22" t="s">
        <v>16</v>
      </c>
      <c r="B22" t="s">
        <v>14</v>
      </c>
      <c r="C22">
        <v>260</v>
      </c>
      <c r="D22">
        <v>35.750999999999998</v>
      </c>
    </row>
    <row r="23" spans="1:6" x14ac:dyDescent="0.25">
      <c r="A23" t="s">
        <v>17</v>
      </c>
      <c r="B23" t="s">
        <v>13</v>
      </c>
      <c r="C23">
        <v>260</v>
      </c>
      <c r="D23">
        <v>33.74</v>
      </c>
    </row>
    <row r="24" spans="1:6" x14ac:dyDescent="0.25">
      <c r="A24" t="s">
        <v>18</v>
      </c>
      <c r="B24" t="s">
        <v>19</v>
      </c>
      <c r="C24" t="s">
        <v>20</v>
      </c>
      <c r="D24">
        <v>2100</v>
      </c>
    </row>
    <row r="32" spans="1:6" x14ac:dyDescent="0.25">
      <c r="F32" t="s">
        <v>43</v>
      </c>
    </row>
    <row r="33" spans="6:6" x14ac:dyDescent="0.25">
      <c r="F33" t="s">
        <v>44</v>
      </c>
    </row>
    <row r="53" spans="2:8" ht="33.75" x14ac:dyDescent="0.5">
      <c r="B53" s="9" t="s">
        <v>52</v>
      </c>
    </row>
    <row r="54" spans="2:8" x14ac:dyDescent="0.25">
      <c r="C54" t="s">
        <v>21</v>
      </c>
      <c r="D54" t="s">
        <v>22</v>
      </c>
      <c r="E54" t="s">
        <v>23</v>
      </c>
      <c r="F54" t="s">
        <v>24</v>
      </c>
    </row>
    <row r="55" spans="2:8" x14ac:dyDescent="0.25">
      <c r="B55" s="1" t="s">
        <v>0</v>
      </c>
      <c r="C55" s="4">
        <v>2100</v>
      </c>
      <c r="D55">
        <f>C55</f>
        <v>2100</v>
      </c>
      <c r="E55">
        <f>C55</f>
        <v>2100</v>
      </c>
      <c r="F55">
        <f>C55</f>
        <v>2100</v>
      </c>
    </row>
    <row r="56" spans="2:8" ht="30" x14ac:dyDescent="0.25">
      <c r="B56" s="1" t="s">
        <v>2</v>
      </c>
      <c r="C56" s="4">
        <v>0.08</v>
      </c>
      <c r="D56">
        <f>C56</f>
        <v>0.08</v>
      </c>
      <c r="E56">
        <f>C56</f>
        <v>0.08</v>
      </c>
      <c r="F56">
        <f>C56</f>
        <v>0.08</v>
      </c>
    </row>
    <row r="57" spans="2:8" x14ac:dyDescent="0.25">
      <c r="B57" s="1" t="s">
        <v>27</v>
      </c>
      <c r="C57">
        <f>D57+D60/2</f>
        <v>-3976.55</v>
      </c>
      <c r="D57" s="4">
        <v>-3982</v>
      </c>
      <c r="E57">
        <f>D57-D60/2</f>
        <v>-3987.45</v>
      </c>
      <c r="F57">
        <f>D57+D58</f>
        <v>-3979.3</v>
      </c>
      <c r="H57" t="s">
        <v>54</v>
      </c>
    </row>
    <row r="58" spans="2:8" ht="30" x14ac:dyDescent="0.25">
      <c r="B58" s="1" t="s">
        <v>28</v>
      </c>
      <c r="D58" s="4">
        <v>2.7</v>
      </c>
    </row>
    <row r="59" spans="2:8" x14ac:dyDescent="0.25">
      <c r="B59" s="1" t="s">
        <v>7</v>
      </c>
      <c r="C59" s="4">
        <v>160.4</v>
      </c>
      <c r="D59">
        <f>C59</f>
        <v>160.4</v>
      </c>
      <c r="E59">
        <f>C59</f>
        <v>160.4</v>
      </c>
      <c r="F59">
        <f>C59</f>
        <v>160.4</v>
      </c>
    </row>
    <row r="60" spans="2:8" x14ac:dyDescent="0.25">
      <c r="B60" s="7" t="s">
        <v>47</v>
      </c>
      <c r="D60" s="4">
        <v>10.9</v>
      </c>
    </row>
    <row r="61" spans="2:8" x14ac:dyDescent="0.25">
      <c r="B61" s="1"/>
    </row>
    <row r="62" spans="2:8" x14ac:dyDescent="0.25">
      <c r="B62" s="1"/>
    </row>
    <row r="63" spans="2:8" x14ac:dyDescent="0.25">
      <c r="B63" s="1" t="s">
        <v>8</v>
      </c>
      <c r="C63">
        <f>((C59)^2)/((8*(C55+C56)*1000))+(C57*0.000001)</f>
        <v>-2.4451702430383603E-3</v>
      </c>
      <c r="D63">
        <f>((D59)^2)/((8*(D55+D56)*1000))+(D57*0.000001)</f>
        <v>-2.45062024303836E-3</v>
      </c>
      <c r="E63">
        <f>((E59)^2)/((8*(E55+E56)*1000))+(E57*0.000001)</f>
        <v>-2.4560702430383606E-3</v>
      </c>
      <c r="F63">
        <f>((F59)^2)/((8*(F55+F56)*1000))+(F57*0.000001)</f>
        <v>-2.4479202430383604E-3</v>
      </c>
    </row>
    <row r="64" spans="2:8" x14ac:dyDescent="0.25">
      <c r="B64" s="1"/>
    </row>
    <row r="65" spans="1:6" x14ac:dyDescent="0.25">
      <c r="B65" s="2" t="s">
        <v>9</v>
      </c>
      <c r="C65" s="3">
        <f>(C59^2)/(8*C63*1000)</f>
        <v>-1315.2540233778507</v>
      </c>
      <c r="D65" s="3">
        <f>(D59^2)/(8*D63*1000)</f>
        <v>-1312.3289947252997</v>
      </c>
      <c r="E65" s="3">
        <f>(E59^2)/(8*E63*1000)</f>
        <v>-1309.416947302582</v>
      </c>
      <c r="F65" s="3">
        <f>(F59^2)/(8*F63*1000)</f>
        <v>-1313.7764635698563</v>
      </c>
    </row>
    <row r="67" spans="1:6" x14ac:dyDescent="0.25">
      <c r="B67" s="3" t="s">
        <v>48</v>
      </c>
      <c r="C67" s="3"/>
      <c r="D67" s="3">
        <f>E65-C65</f>
        <v>5.8370760752686692</v>
      </c>
    </row>
    <row r="68" spans="1:6" x14ac:dyDescent="0.25">
      <c r="B68" s="3" t="s">
        <v>26</v>
      </c>
      <c r="C68" s="3"/>
      <c r="D68" s="3">
        <f>F65-D65</f>
        <v>-1.4474688445566244</v>
      </c>
    </row>
    <row r="75" spans="1:6" x14ac:dyDescent="0.25">
      <c r="A75" t="s">
        <v>53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0"/>
  <sheetViews>
    <sheetView workbookViewId="0">
      <selection activeCell="D16" sqref="D16"/>
    </sheetView>
  </sheetViews>
  <sheetFormatPr defaultColWidth="8.85546875" defaultRowHeight="15" x14ac:dyDescent="0.25"/>
  <cols>
    <col min="3" max="3" width="16.85546875" customWidth="1"/>
    <col min="4" max="4" width="17.42578125" customWidth="1"/>
  </cols>
  <sheetData>
    <row r="6" spans="1:4" x14ac:dyDescent="0.25">
      <c r="C6" t="s">
        <v>34</v>
      </c>
      <c r="D6" t="s">
        <v>35</v>
      </c>
    </row>
    <row r="7" spans="1:4" x14ac:dyDescent="0.25">
      <c r="A7" t="s">
        <v>30</v>
      </c>
      <c r="B7">
        <v>0.4</v>
      </c>
      <c r="C7" s="5">
        <f>1</f>
        <v>1</v>
      </c>
      <c r="D7" s="5">
        <f>D9*B7/B9</f>
        <v>409.36170212765961</v>
      </c>
    </row>
    <row r="8" spans="1:4" x14ac:dyDescent="0.25">
      <c r="A8" t="s">
        <v>31</v>
      </c>
      <c r="B8">
        <v>0.192</v>
      </c>
      <c r="C8" s="5">
        <f>B7/B8</f>
        <v>2.0833333333333335</v>
      </c>
      <c r="D8" s="5">
        <f>D9*B8/B9</f>
        <v>196.49361702127661</v>
      </c>
    </row>
    <row r="9" spans="1:4" x14ac:dyDescent="0.25">
      <c r="A9" t="s">
        <v>33</v>
      </c>
      <c r="B9">
        <v>4.7E-2</v>
      </c>
      <c r="C9" s="5">
        <f>B7/B9</f>
        <v>8.5106382978723403</v>
      </c>
      <c r="D9" s="5">
        <v>48.1</v>
      </c>
    </row>
    <row r="10" spans="1:4" x14ac:dyDescent="0.25">
      <c r="A10" t="s">
        <v>32</v>
      </c>
      <c r="B10">
        <v>2.3E-2</v>
      </c>
      <c r="C10" s="5">
        <f>B7/B10</f>
        <v>17.39130434782609</v>
      </c>
      <c r="D10" s="5">
        <f>B10*D9/B9</f>
        <v>23.538297872340426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6" sqref="B6"/>
    </sheetView>
  </sheetViews>
  <sheetFormatPr defaultColWidth="8.85546875" defaultRowHeight="15" x14ac:dyDescent="0.25"/>
  <cols>
    <col min="1" max="1" width="26.140625" customWidth="1"/>
    <col min="3" max="3" width="12.7109375" bestFit="1" customWidth="1"/>
  </cols>
  <sheetData>
    <row r="1" spans="1:9" x14ac:dyDescent="0.25">
      <c r="A1" t="s">
        <v>36</v>
      </c>
    </row>
    <row r="2" spans="1:9" x14ac:dyDescent="0.25">
      <c r="A2" t="s">
        <v>37</v>
      </c>
      <c r="B2" s="6"/>
    </row>
    <row r="3" spans="1:9" x14ac:dyDescent="0.25">
      <c r="A3" t="s">
        <v>41</v>
      </c>
      <c r="B3" s="6">
        <v>200.82300000000001</v>
      </c>
      <c r="C3" t="s">
        <v>49</v>
      </c>
    </row>
    <row r="4" spans="1:9" x14ac:dyDescent="0.25">
      <c r="A4" t="s">
        <v>42</v>
      </c>
      <c r="B4" s="8">
        <v>401.62200000000001</v>
      </c>
      <c r="C4" t="s">
        <v>51</v>
      </c>
    </row>
    <row r="5" spans="1:9" x14ac:dyDescent="0.25">
      <c r="A5" t="s">
        <v>38</v>
      </c>
      <c r="B5" s="6">
        <v>-2012.7249999999999</v>
      </c>
      <c r="C5" t="s">
        <v>59</v>
      </c>
    </row>
    <row r="8" spans="1:9" ht="15.75" thickBot="1" x14ac:dyDescent="0.3">
      <c r="A8" t="s">
        <v>39</v>
      </c>
    </row>
    <row r="9" spans="1:9" ht="15.75" thickBot="1" x14ac:dyDescent="0.3">
      <c r="A9" t="s">
        <v>40</v>
      </c>
      <c r="B9" s="11">
        <f>B5*B4^2/B3^2</f>
        <v>-8049.9378799883107</v>
      </c>
      <c r="C9" t="s">
        <v>50</v>
      </c>
    </row>
    <row r="11" spans="1:9" x14ac:dyDescent="0.25">
      <c r="I11" s="10"/>
    </row>
    <row r="13" spans="1:9" x14ac:dyDescent="0.25">
      <c r="A13" t="s">
        <v>55</v>
      </c>
    </row>
    <row r="14" spans="1:9" x14ac:dyDescent="0.25">
      <c r="A14" t="s">
        <v>56</v>
      </c>
    </row>
    <row r="15" spans="1:9" x14ac:dyDescent="0.25">
      <c r="A15" t="s">
        <v>57</v>
      </c>
    </row>
    <row r="16" spans="1:9" x14ac:dyDescent="0.25">
      <c r="A16" t="s">
        <v>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ROC calculator</vt:lpstr>
      <vt:lpstr>Pixel Sizes</vt:lpstr>
      <vt:lpstr>power fit</vt:lpstr>
    </vt:vector>
  </TitlesOfParts>
  <Company>Zygo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Chris</dc:creator>
  <cp:lastModifiedBy>GariLynn Billingsley</cp:lastModifiedBy>
  <dcterms:created xsi:type="dcterms:W3CDTF">2011-06-11T00:17:56Z</dcterms:created>
  <dcterms:modified xsi:type="dcterms:W3CDTF">2013-12-16T23:43:54Z</dcterms:modified>
</cp:coreProperties>
</file>