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165" windowWidth="12105" windowHeight="10320"/>
  </bookViews>
  <sheets>
    <sheet name="stable rc" sheetId="1" r:id="rId1"/>
  </sheets>
  <definedNames>
    <definedName name="_xlnm.Print_Area" localSheetId="0">'stable rc'!$A$1:$K$137</definedName>
  </definedNames>
  <calcPr calcId="125725"/>
</workbook>
</file>

<file path=xl/calcChain.xml><?xml version="1.0" encoding="utf-8"?>
<calcChain xmlns="http://schemas.openxmlformats.org/spreadsheetml/2006/main">
  <c r="C26" i="1"/>
  <c r="D20"/>
  <c r="E56"/>
  <c r="F56"/>
  <c r="G56"/>
  <c r="E57"/>
  <c r="F57"/>
  <c r="G57"/>
  <c r="C52"/>
  <c r="F52" s="1"/>
  <c r="C51"/>
  <c r="F51" s="1"/>
  <c r="D48"/>
  <c r="E48" s="1"/>
  <c r="D49"/>
  <c r="E49" s="1"/>
  <c r="G47"/>
  <c r="F47"/>
  <c r="E47"/>
  <c r="D55"/>
  <c r="E55" s="1"/>
  <c r="B55"/>
  <c r="G55" s="1"/>
  <c r="C54"/>
  <c r="F54" s="1"/>
  <c r="B54"/>
  <c r="G54" s="1"/>
  <c r="B52"/>
  <c r="G52" s="1"/>
  <c r="D52"/>
  <c r="E52" s="1"/>
  <c r="B53"/>
  <c r="G53" s="1"/>
  <c r="D53"/>
  <c r="E53" s="1"/>
  <c r="D51"/>
  <c r="E51" s="1"/>
  <c r="B51"/>
  <c r="G51" s="1"/>
  <c r="B49"/>
  <c r="G49" s="1"/>
  <c r="C49"/>
  <c r="F49" s="1"/>
  <c r="B50"/>
  <c r="G50" s="1"/>
  <c r="C50"/>
  <c r="F50" s="1"/>
  <c r="C48"/>
  <c r="F48" s="1"/>
  <c r="B48"/>
  <c r="G48" s="1"/>
  <c r="C30"/>
  <c r="C53" s="1"/>
  <c r="F53" s="1"/>
  <c r="D25" l="1"/>
  <c r="C32"/>
  <c r="F32" s="1"/>
  <c r="D31"/>
  <c r="E31" s="1"/>
  <c r="C55"/>
  <c r="G115"/>
  <c r="G22"/>
  <c r="A87" s="1"/>
  <c r="A118" s="1"/>
  <c r="G26"/>
  <c r="A72" s="1"/>
  <c r="A105" s="1"/>
  <c r="F22"/>
  <c r="C118" s="1"/>
  <c r="E22"/>
  <c r="B106" s="1"/>
  <c r="E26"/>
  <c r="B72" s="1"/>
  <c r="B105" s="1"/>
  <c r="G23"/>
  <c r="A88" s="1"/>
  <c r="F23"/>
  <c r="C74" s="1"/>
  <c r="E23"/>
  <c r="B74" s="1"/>
  <c r="G24"/>
  <c r="A89" s="1"/>
  <c r="F24"/>
  <c r="E24"/>
  <c r="B89" s="1"/>
  <c r="G25"/>
  <c r="A76" s="1"/>
  <c r="F25"/>
  <c r="C76" s="1"/>
  <c r="G21"/>
  <c r="A86" s="1"/>
  <c r="A117" s="1"/>
  <c r="G20"/>
  <c r="A84" s="1"/>
  <c r="A115" s="1"/>
  <c r="F21"/>
  <c r="C117" s="1"/>
  <c r="F20"/>
  <c r="C85" s="1"/>
  <c r="C116" s="1"/>
  <c r="E21"/>
  <c r="B117" s="1"/>
  <c r="F30"/>
  <c r="G30"/>
  <c r="A110" s="1"/>
  <c r="G29"/>
  <c r="A109" s="1"/>
  <c r="F29"/>
  <c r="C121" s="1"/>
  <c r="E30"/>
  <c r="E29"/>
  <c r="B121" s="1"/>
  <c r="F28"/>
  <c r="C108" s="1"/>
  <c r="G28"/>
  <c r="E28"/>
  <c r="B120" s="1"/>
  <c r="G27"/>
  <c r="A107" s="1"/>
  <c r="A119" s="1"/>
  <c r="F27"/>
  <c r="C119" s="1"/>
  <c r="E27"/>
  <c r="B119" s="1"/>
  <c r="G31"/>
  <c r="A83" s="1"/>
  <c r="F31"/>
  <c r="G32"/>
  <c r="A70" s="1"/>
  <c r="E32"/>
  <c r="B70" s="1"/>
  <c r="A85"/>
  <c r="A116" s="1"/>
  <c r="C84"/>
  <c r="C115" s="1"/>
  <c r="B71"/>
  <c r="B104" s="1"/>
  <c r="B88"/>
  <c r="B107"/>
  <c r="C86"/>
  <c r="B87"/>
  <c r="B73" l="1"/>
  <c r="B118"/>
  <c r="B108"/>
  <c r="A71"/>
  <c r="A104" s="1"/>
  <c r="C107"/>
  <c r="C120"/>
  <c r="A90"/>
  <c r="A75"/>
  <c r="A74"/>
  <c r="C106"/>
  <c r="C87"/>
  <c r="C88"/>
  <c r="B75"/>
  <c r="F26"/>
  <c r="C71" s="1"/>
  <c r="C72" s="1"/>
  <c r="F55"/>
  <c r="A73"/>
  <c r="B40"/>
  <c r="D40" s="1"/>
  <c r="D54"/>
  <c r="E54" s="1"/>
  <c r="E25"/>
  <c r="B90" s="1"/>
  <c r="D50"/>
  <c r="E50" s="1"/>
  <c r="B86"/>
  <c r="C122"/>
  <c r="C110"/>
  <c r="C90"/>
  <c r="C70"/>
  <c r="B83"/>
  <c r="E20"/>
  <c r="B41"/>
  <c r="D41" s="1"/>
  <c r="C75"/>
  <c r="E75" s="1"/>
  <c r="G75" s="1"/>
  <c r="C89"/>
  <c r="A122"/>
  <c r="A121"/>
  <c r="B122"/>
  <c r="B110"/>
  <c r="B109"/>
  <c r="C109"/>
  <c r="A108"/>
  <c r="E118"/>
  <c r="G118" s="1"/>
  <c r="E119"/>
  <c r="G119" s="1"/>
  <c r="C73"/>
  <c r="E88" l="1"/>
  <c r="G88" s="1"/>
  <c r="E72"/>
  <c r="G72" s="1"/>
  <c r="A106"/>
  <c r="E107" s="1"/>
  <c r="G107" s="1"/>
  <c r="C104"/>
  <c r="C105" s="1"/>
  <c r="E105" s="1"/>
  <c r="G105" s="1"/>
  <c r="B76"/>
  <c r="E76" s="1"/>
  <c r="G76" s="1"/>
  <c r="E87"/>
  <c r="G87" s="1"/>
  <c r="E110"/>
  <c r="G110" s="1"/>
  <c r="E90"/>
  <c r="G90" s="1"/>
  <c r="E89"/>
  <c r="G89" s="1"/>
  <c r="B84"/>
  <c r="B85" s="1"/>
  <c r="B115"/>
  <c r="B116" s="1"/>
  <c r="B37"/>
  <c r="D37" s="1"/>
  <c r="E108"/>
  <c r="G108" s="1"/>
  <c r="A120"/>
  <c r="E120" s="1"/>
  <c r="G120" s="1"/>
  <c r="H118" s="1"/>
  <c r="E122"/>
  <c r="G122" s="1"/>
  <c r="E109"/>
  <c r="G109" s="1"/>
  <c r="E73"/>
  <c r="G73" s="1"/>
  <c r="E74"/>
  <c r="G74" s="1"/>
  <c r="H107" l="1"/>
  <c r="E106"/>
  <c r="G106" s="1"/>
  <c r="G111" s="1"/>
  <c r="E86"/>
  <c r="G86" s="1"/>
  <c r="E85"/>
  <c r="G85" s="1"/>
  <c r="E116"/>
  <c r="G116" s="1"/>
  <c r="E117"/>
  <c r="G117" s="1"/>
  <c r="G77"/>
  <c r="E121"/>
  <c r="G121" s="1"/>
  <c r="G123" l="1"/>
  <c r="I123" s="1"/>
  <c r="G91"/>
  <c r="I91" s="1"/>
  <c r="B42" s="1"/>
  <c r="H123" l="1"/>
  <c r="B39" s="1"/>
  <c r="D39" s="1"/>
  <c r="H91"/>
  <c r="B38" s="1"/>
  <c r="D38" s="1"/>
  <c r="B14"/>
  <c r="D42"/>
</calcChain>
</file>

<file path=xl/sharedStrings.xml><?xml version="1.0" encoding="utf-8"?>
<sst xmlns="http://schemas.openxmlformats.org/spreadsheetml/2006/main" count="129" uniqueCount="79">
  <si>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</si>
  <si>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</si>
  <si>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</si>
  <si>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</si>
  <si>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</si>
  <si>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</si>
  <si>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</si>
  <si>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</si>
  <si>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</si>
  <si>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</si>
  <si>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Y-ARM</t>
  </si>
  <si>
    <t>ITMY-RADIUS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</si>
  <si>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</si>
  <si>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</si>
  <si>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</si>
  <si>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</si>
  <si>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</si>
  <si>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</si>
  <si>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</si>
  <si>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</si>
  <si>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</si>
  <si>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</si>
  <si>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</si>
  <si>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</si>
  <si>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ARS</t>
  </si>
  <si>
    <t>z</t>
  </si>
  <si>
    <t>Schnupp</t>
  </si>
  <si>
    <t>PRM3</t>
  </si>
  <si>
    <t>PRM2</t>
  </si>
  <si>
    <t>PRC length</t>
  </si>
  <si>
    <t>SRC length</t>
  </si>
  <si>
    <t>DESIGN</t>
  </si>
  <si>
    <t xml:space="preserve"> horizontal</t>
  </si>
  <si>
    <t>BS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</si>
  <si>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</si>
  <si>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</si>
  <si>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</si>
  <si>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</si>
  <si>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</si>
  <si>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</si>
  <si>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</si>
  <si>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</si>
  <si>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ACTUAL</t>
  </si>
  <si>
    <t>ZEMAX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</si>
  <si>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</si>
  <si>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</si>
  <si>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</si>
  <si>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</si>
  <si>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</si>
  <si>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</si>
  <si>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</si>
  <si>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Note: The following recycling cavity lengths are based upon an arm cavity length = 3994500 mm, Ref:T0900043-10</t>
  </si>
  <si>
    <t>Arm Cavity X length</t>
  </si>
  <si>
    <t>Arm Cavity Y length</t>
  </si>
  <si>
    <t>COORDINATES, mm</t>
  </si>
  <si>
    <t>ACTUAL SPACING</t>
  </si>
  <si>
    <t>bITMY-RADIUS</t>
  </si>
  <si>
    <t>SR3_RADIUS</t>
  </si>
  <si>
    <t>SR2_RADIUS</t>
  </si>
  <si>
    <t>SRM_RADIUS</t>
  </si>
  <si>
    <t>bITMX-RADIUS</t>
  </si>
  <si>
    <t>BSAR</t>
  </si>
  <si>
    <t>PR3_RADIUS</t>
  </si>
  <si>
    <t>PR2_RADIUS</t>
  </si>
  <si>
    <t>ITMY</t>
  </si>
  <si>
    <t>ITMX</t>
  </si>
  <si>
    <t>PR3</t>
  </si>
  <si>
    <t>PR2</t>
  </si>
  <si>
    <t>bITMX</t>
  </si>
  <si>
    <t>bITMY</t>
  </si>
  <si>
    <t>MC End</t>
  </si>
  <si>
    <t xml:space="preserve">MC Input </t>
  </si>
  <si>
    <t>WEDGE, deg</t>
  </si>
  <si>
    <t>bLCGT RECYCLING CAVITY LENGTHS</t>
  </si>
  <si>
    <t>LCGT/cavity-length-bLCGT-asym-itm-wedge.xls</t>
  </si>
  <si>
    <t>orientation</t>
  </si>
  <si>
    <t>thick side +X</t>
  </si>
  <si>
    <t>thick side -Y</t>
  </si>
  <si>
    <t>thick side toward arms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</si>
</sst>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1" formatCode="0.0"/>
    <numFmt numFmtId="177" formatCode="0.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171" fontId="0" fillId="0" borderId="0" xfId="0" applyNumberFormat="1"/>
    <xf numFmtId="0" fontId="0" fillId="0" borderId="1" xfId="0" applyBorder="1"/>
    <xf numFmtId="171" fontId="0" fillId="0" borderId="1" xfId="0" applyNumberFormat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171" fontId="0" fillId="0" borderId="2" xfId="0" applyNumberFormat="1" applyBorder="1"/>
    <xf numFmtId="0" fontId="3" fillId="0" borderId="1" xfId="0" applyFont="1" applyBorder="1"/>
    <xf numFmtId="171" fontId="0" fillId="0" borderId="1" xfId="1" applyNumberFormat="1" applyFont="1" applyBorder="1"/>
    <xf numFmtId="177" fontId="0" fillId="0" borderId="1" xfId="0" applyNumberFormat="1" applyBorder="1"/>
    <xf numFmtId="171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1" fontId="0" fillId="0" borderId="1" xfId="0" applyNumberFormat="1" applyBorder="1"/>
    <xf numFmtId="171" fontId="4" fillId="0" borderId="1" xfId="0" applyNumberFormat="1" applyFont="1" applyBorder="1"/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" fontId="3" fillId="0" borderId="1" xfId="0" applyNumberFormat="1" applyFont="1" applyBorder="1"/>
    <xf numFmtId="0" fontId="3" fillId="0" borderId="3" xfId="0" applyFont="1" applyFill="1" applyBorder="1" applyAlignment="1">
      <alignment horizontal="centerContinuous"/>
    </xf>
    <xf numFmtId="0" fontId="0" fillId="0" borderId="1" xfId="0" applyFill="1" applyBorder="1"/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centerContinuous"/>
    </xf>
    <xf numFmtId="171" fontId="0" fillId="0" borderId="6" xfId="0" applyNumberFormat="1" applyBorder="1"/>
    <xf numFmtId="1" fontId="0" fillId="0" borderId="6" xfId="0" applyNumberFormat="1" applyBorder="1"/>
    <xf numFmtId="171" fontId="5" fillId="0" borderId="2" xfId="0" applyNumberFormat="1" applyFont="1" applyBorder="1"/>
    <xf numFmtId="0" fontId="0" fillId="0" borderId="1" xfId="0" quotePrefix="1" applyBorder="1" applyAlignment="1">
      <alignment horizontal="centerContinuous"/>
    </xf>
    <xf numFmtId="171" fontId="0" fillId="0" borderId="7" xfId="0" applyNumberFormat="1" applyBorder="1"/>
    <xf numFmtId="2" fontId="6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171" fontId="7" fillId="0" borderId="4" xfId="0" applyNumberFormat="1" applyFont="1" applyBorder="1"/>
    <xf numFmtId="0" fontId="3" fillId="0" borderId="3" xfId="0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71" fontId="7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/>
    <xf numFmtId="171" fontId="1" fillId="0" borderId="1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171" fontId="1" fillId="0" borderId="2" xfId="0" applyNumberFormat="1" applyFont="1" applyBorder="1"/>
    <xf numFmtId="0" fontId="0" fillId="0" borderId="9" xfId="0" applyBorder="1"/>
    <xf numFmtId="171" fontId="0" fillId="0" borderId="4" xfId="0" applyNumberForma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0" fontId="1" fillId="0" borderId="1" xfId="0" applyFont="1" applyBorder="1"/>
    <xf numFmtId="0" fontId="3" fillId="0" borderId="8" xfId="0" applyFont="1" applyBorder="1" applyAlignment="1">
      <alignment horizontal="center"/>
    </xf>
    <xf numFmtId="171" fontId="0" fillId="0" borderId="10" xfId="0" applyNumberForma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171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quotePrefix="1" applyBorder="1"/>
    <xf numFmtId="2" fontId="0" fillId="0" borderId="0" xfId="0" applyNumberFormat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75" zoomScaleNormal="75" workbookViewId="0">
      <selection activeCell="I45" sqref="I45"/>
    </sheetView>
  </sheetViews>
  <sheetFormatPr defaultRowHeight="13.15" customHeight="1"/>
  <cols>
    <col min="1" max="1" width="24.140625" customWidth="1"/>
    <col min="2" max="2" width="11.85546875" customWidth="1"/>
    <col min="3" max="3" width="11.7109375" customWidth="1"/>
    <col min="4" max="4" width="13.28515625" customWidth="1"/>
    <col min="5" max="5" width="11.5703125" bestFit="1" customWidth="1"/>
    <col min="6" max="6" width="11.42578125" customWidth="1"/>
    <col min="7" max="7" width="11.85546875" customWidth="1"/>
    <col min="8" max="8" width="11.7109375" customWidth="1"/>
    <col min="9" max="9" width="11.5703125" bestFit="1" customWidth="1"/>
    <col min="10" max="10" width="11.140625" customWidth="1"/>
    <col min="11" max="11" width="12.5703125" style="36" customWidth="1"/>
  </cols>
  <sheetData>
    <row r="1" spans="1:6" ht="13.15" customHeight="1">
      <c r="A1" s="31" t="s">
        <v>73</v>
      </c>
      <c r="F1" s="31" t="s">
        <v>74</v>
      </c>
    </row>
    <row r="2" spans="1:6" ht="13.15" customHeight="1">
      <c r="A2" s="1">
        <v>41012</v>
      </c>
    </row>
    <row r="3" spans="1:6" ht="13.15" customHeight="1">
      <c r="A3" s="1"/>
    </row>
    <row r="4" spans="1:6" ht="13.15" customHeight="1">
      <c r="A4" s="40"/>
      <c r="B4" s="56" t="s">
        <v>72</v>
      </c>
      <c r="C4" s="43" t="s">
        <v>75</v>
      </c>
      <c r="D4" s="43"/>
    </row>
    <row r="5" spans="1:6" ht="13.15" customHeight="1">
      <c r="A5" s="40"/>
      <c r="B5" s="3" t="s">
        <v>32</v>
      </c>
      <c r="C5" s="43"/>
      <c r="D5" s="43"/>
    </row>
    <row r="6" spans="1:6" ht="13.15" customHeight="1">
      <c r="A6" s="40" t="s">
        <v>65</v>
      </c>
      <c r="B6" s="10">
        <v>2.5000000000000001E-2</v>
      </c>
      <c r="C6" s="43" t="s">
        <v>77</v>
      </c>
      <c r="D6" s="43"/>
    </row>
    <row r="7" spans="1:6" ht="13.15" customHeight="1">
      <c r="A7" s="40" t="s">
        <v>64</v>
      </c>
      <c r="B7" s="10">
        <v>2.5000000000000001E-2</v>
      </c>
      <c r="C7" s="43" t="s">
        <v>76</v>
      </c>
      <c r="D7" s="63"/>
    </row>
    <row r="8" spans="1:6" ht="13.15" customHeight="1">
      <c r="A8" s="3"/>
      <c r="B8" s="3"/>
      <c r="C8" s="43"/>
      <c r="D8" s="63"/>
    </row>
    <row r="9" spans="1:6" ht="13.15" customHeight="1">
      <c r="A9" s="40" t="s">
        <v>33</v>
      </c>
      <c r="B9" s="10">
        <v>0.05</v>
      </c>
      <c r="C9" s="65" t="s">
        <v>78</v>
      </c>
      <c r="D9" s="43"/>
    </row>
    <row r="10" spans="1:6" ht="13.15" customHeight="1">
      <c r="A10" s="40" t="s">
        <v>34</v>
      </c>
      <c r="B10" s="41"/>
      <c r="C10" s="64"/>
      <c r="D10" s="43"/>
    </row>
    <row r="11" spans="1:6" ht="13.15" customHeight="1">
      <c r="A11" s="40" t="s">
        <v>35</v>
      </c>
      <c r="B11" s="41"/>
      <c r="C11" s="64"/>
      <c r="D11" s="43"/>
    </row>
    <row r="12" spans="1:6" ht="13.15" customHeight="1">
      <c r="A12" s="40" t="s">
        <v>36</v>
      </c>
      <c r="B12" s="41"/>
      <c r="C12" s="64"/>
      <c r="D12" s="43"/>
    </row>
    <row r="13" spans="1:6" ht="13.15" customHeight="1">
      <c r="A13" s="40"/>
      <c r="B13" s="3"/>
      <c r="C13" s="43"/>
      <c r="D13" s="43"/>
    </row>
    <row r="14" spans="1:6" ht="13.15" customHeight="1">
      <c r="A14" s="3" t="s">
        <v>46</v>
      </c>
      <c r="B14" s="4">
        <f>B42</f>
        <v>3329.819650985366</v>
      </c>
      <c r="C14" s="43"/>
      <c r="D14" s="43"/>
    </row>
    <row r="15" spans="1:6" ht="13.15" customHeight="1">
      <c r="A15" s="40" t="s">
        <v>50</v>
      </c>
      <c r="B15" s="4">
        <v>0</v>
      </c>
      <c r="C15" s="43"/>
      <c r="D15" s="43"/>
    </row>
    <row r="17" spans="1:11" ht="13.15" customHeight="1">
      <c r="A17" s="1"/>
      <c r="B17" s="13" t="s">
        <v>54</v>
      </c>
      <c r="C17" s="17"/>
      <c r="D17" s="17"/>
      <c r="E17" s="17"/>
      <c r="F17" s="17"/>
      <c r="G17" s="17"/>
      <c r="H17" s="49"/>
      <c r="I17" s="49"/>
      <c r="J17" s="49"/>
      <c r="K17" s="49"/>
    </row>
    <row r="18" spans="1:11" ht="13.15" customHeight="1">
      <c r="A18" s="8" t="s">
        <v>45</v>
      </c>
      <c r="B18" s="13" t="s">
        <v>43</v>
      </c>
      <c r="C18" s="13"/>
      <c r="D18" s="13"/>
      <c r="F18" s="44" t="s">
        <v>44</v>
      </c>
      <c r="G18" s="13"/>
      <c r="H18" s="59"/>
      <c r="I18" s="59"/>
      <c r="J18" s="59"/>
      <c r="K18" s="60"/>
    </row>
    <row r="19" spans="1:11" ht="13.15" customHeight="1" thickBot="1">
      <c r="A19" s="33"/>
      <c r="B19" s="6" t="s">
        <v>21</v>
      </c>
      <c r="C19" s="6" t="s">
        <v>22</v>
      </c>
      <c r="D19" s="6" t="s">
        <v>20</v>
      </c>
      <c r="E19" s="6" t="s">
        <v>21</v>
      </c>
      <c r="F19" s="6" t="s">
        <v>22</v>
      </c>
      <c r="G19" s="57" t="s">
        <v>20</v>
      </c>
      <c r="H19" s="60"/>
      <c r="I19" s="60"/>
      <c r="J19" s="60"/>
      <c r="K19" s="49"/>
    </row>
    <row r="20" spans="1:11" ht="13.15" customHeight="1" thickTop="1">
      <c r="A20" t="s">
        <v>60</v>
      </c>
      <c r="B20" s="2">
        <v>0</v>
      </c>
      <c r="C20" s="2">
        <v>28.280000690000001</v>
      </c>
      <c r="D20" s="2">
        <f>26309.1+B15</f>
        <v>26309.1</v>
      </c>
      <c r="E20" s="7">
        <f t="shared" ref="E20:E32" si="0">D20</f>
        <v>26309.1</v>
      </c>
      <c r="F20" s="7">
        <f t="shared" ref="F20:F32" si="1">C20</f>
        <v>28.280000690000001</v>
      </c>
      <c r="G20" s="58">
        <f t="shared" ref="G20:G32" si="2">-B20</f>
        <v>0</v>
      </c>
      <c r="H20" s="61"/>
      <c r="I20" s="61"/>
      <c r="J20" s="61"/>
      <c r="K20" s="62"/>
    </row>
    <row r="21" spans="1:11" ht="13.15" customHeight="1">
      <c r="A21" s="3" t="s">
        <v>61</v>
      </c>
      <c r="B21" s="4">
        <v>0</v>
      </c>
      <c r="C21" s="4">
        <v>-8.5769052509999995</v>
      </c>
      <c r="D21" s="4">
        <v>95.686195369999993</v>
      </c>
      <c r="E21" s="4">
        <f t="shared" si="0"/>
        <v>95.686195369999993</v>
      </c>
      <c r="F21" s="4">
        <f t="shared" si="1"/>
        <v>-8.5769052509999995</v>
      </c>
      <c r="G21" s="47">
        <f t="shared" si="2"/>
        <v>0</v>
      </c>
      <c r="H21" s="61"/>
      <c r="I21" s="61"/>
      <c r="J21" s="61"/>
      <c r="K21" s="62"/>
    </row>
    <row r="22" spans="1:11" ht="13.15" customHeight="1">
      <c r="A22" s="3" t="s">
        <v>16</v>
      </c>
      <c r="B22" s="4">
        <v>0</v>
      </c>
      <c r="C22" s="4">
        <v>16.472410199999999</v>
      </c>
      <c r="D22" s="4">
        <v>7.5424103740000001</v>
      </c>
      <c r="E22" s="4">
        <f t="shared" si="0"/>
        <v>7.5424103740000001</v>
      </c>
      <c r="F22" s="4">
        <f t="shared" si="1"/>
        <v>16.472410199999999</v>
      </c>
      <c r="G22" s="47">
        <f t="shared" si="2"/>
        <v>0</v>
      </c>
      <c r="H22" s="61"/>
      <c r="I22" s="61"/>
      <c r="J22" s="61"/>
      <c r="K22" s="62"/>
    </row>
    <row r="23" spans="1:11" ht="13.15" customHeight="1">
      <c r="A23" s="3" t="s">
        <v>62</v>
      </c>
      <c r="B23" s="4">
        <v>0</v>
      </c>
      <c r="C23" s="4">
        <v>22.14634895</v>
      </c>
      <c r="D23" s="4">
        <v>-15792.549800000001</v>
      </c>
      <c r="E23" s="4">
        <f t="shared" si="0"/>
        <v>-15792.549800000001</v>
      </c>
      <c r="F23" s="4">
        <f t="shared" si="1"/>
        <v>22.14634895</v>
      </c>
      <c r="G23" s="47">
        <f t="shared" si="2"/>
        <v>0</v>
      </c>
      <c r="H23" s="61"/>
      <c r="I23" s="61"/>
      <c r="J23" s="61"/>
      <c r="K23" s="62"/>
    </row>
    <row r="24" spans="1:11" ht="13.15" customHeight="1">
      <c r="A24" s="3" t="s">
        <v>63</v>
      </c>
      <c r="B24" s="4">
        <v>0</v>
      </c>
      <c r="C24" s="4">
        <v>308.10000000000002</v>
      </c>
      <c r="D24" s="4">
        <v>-4729.2490230000003</v>
      </c>
      <c r="E24" s="4">
        <f t="shared" si="0"/>
        <v>-4729.2490230000003</v>
      </c>
      <c r="F24" s="4">
        <f t="shared" si="1"/>
        <v>308.10000000000002</v>
      </c>
      <c r="G24" s="47">
        <f t="shared" si="2"/>
        <v>0</v>
      </c>
      <c r="H24" s="61"/>
      <c r="I24" s="61"/>
      <c r="J24" s="61"/>
      <c r="K24" s="62"/>
    </row>
    <row r="25" spans="1:11" ht="13.15" customHeight="1">
      <c r="A25" s="3" t="s">
        <v>37</v>
      </c>
      <c r="B25" s="4">
        <v>0</v>
      </c>
      <c r="C25" s="4">
        <v>168.4</v>
      </c>
      <c r="D25" s="4">
        <f>-19657.05+1.1</f>
        <v>-19655.95</v>
      </c>
      <c r="E25" s="4">
        <f t="shared" si="0"/>
        <v>-19655.95</v>
      </c>
      <c r="F25" s="4">
        <f t="shared" si="1"/>
        <v>168.4</v>
      </c>
      <c r="G25" s="47">
        <f t="shared" si="2"/>
        <v>0</v>
      </c>
      <c r="H25" s="61"/>
      <c r="I25" s="61"/>
      <c r="J25" s="61"/>
      <c r="K25" s="62"/>
    </row>
    <row r="26" spans="1:11" ht="13.15" customHeight="1">
      <c r="A26" s="3" t="s">
        <v>56</v>
      </c>
      <c r="B26" s="4">
        <v>0</v>
      </c>
      <c r="C26" s="4">
        <f>23032.9-B15</f>
        <v>23032.9</v>
      </c>
      <c r="D26" s="4">
        <v>-28.280000690000001</v>
      </c>
      <c r="E26" s="7">
        <f t="shared" si="0"/>
        <v>-28.280000690000001</v>
      </c>
      <c r="F26" s="4">
        <f t="shared" si="1"/>
        <v>23032.9</v>
      </c>
      <c r="G26" s="47">
        <f t="shared" si="2"/>
        <v>0</v>
      </c>
      <c r="H26" s="61"/>
      <c r="I26" s="61"/>
      <c r="J26" s="61"/>
      <c r="K26" s="62"/>
    </row>
    <row r="27" spans="1:11" ht="13.15" customHeight="1">
      <c r="A27" s="4" t="s">
        <v>24</v>
      </c>
      <c r="B27" s="4">
        <v>0</v>
      </c>
      <c r="C27" s="4">
        <v>-71.63652802</v>
      </c>
      <c r="D27" s="4">
        <v>32.514541629999997</v>
      </c>
      <c r="E27" s="7">
        <f t="shared" si="0"/>
        <v>32.514541629999997</v>
      </c>
      <c r="F27" s="4">
        <f t="shared" si="1"/>
        <v>-71.63652802</v>
      </c>
      <c r="G27" s="47">
        <f t="shared" si="2"/>
        <v>0</v>
      </c>
      <c r="H27" s="61"/>
      <c r="I27" s="61"/>
      <c r="J27" s="61"/>
      <c r="K27" s="62"/>
    </row>
    <row r="28" spans="1:11" ht="13.15" customHeight="1">
      <c r="A28" s="3" t="s">
        <v>57</v>
      </c>
      <c r="B28" s="4">
        <v>0</v>
      </c>
      <c r="C28" s="4">
        <v>-15710</v>
      </c>
      <c r="D28" s="4">
        <v>48.43282318</v>
      </c>
      <c r="E28" s="7">
        <f t="shared" si="0"/>
        <v>48.43282318</v>
      </c>
      <c r="F28" s="4">
        <f t="shared" si="1"/>
        <v>-15710</v>
      </c>
      <c r="G28" s="47">
        <f t="shared" si="2"/>
        <v>0</v>
      </c>
      <c r="H28" s="61"/>
      <c r="I28" s="61"/>
      <c r="J28" s="61"/>
      <c r="K28" s="62"/>
    </row>
    <row r="29" spans="1:11" ht="13.15" customHeight="1">
      <c r="A29" s="3" t="s">
        <v>58</v>
      </c>
      <c r="B29" s="4">
        <v>0</v>
      </c>
      <c r="C29" s="4">
        <v>-4552.9013670000004</v>
      </c>
      <c r="D29" s="4">
        <v>320.14999999999998</v>
      </c>
      <c r="E29" s="7">
        <f t="shared" si="0"/>
        <v>320.14999999999998</v>
      </c>
      <c r="F29" s="4">
        <f t="shared" si="1"/>
        <v>-4552.9013670000004</v>
      </c>
      <c r="G29" s="47">
        <f t="shared" si="2"/>
        <v>0</v>
      </c>
      <c r="H29" s="61"/>
      <c r="I29" s="61"/>
      <c r="J29" s="61"/>
      <c r="K29" s="62"/>
    </row>
    <row r="30" spans="1:11" ht="13.15" customHeight="1">
      <c r="A30" s="3" t="s">
        <v>59</v>
      </c>
      <c r="B30" s="4">
        <v>0</v>
      </c>
      <c r="C30" s="4">
        <f>-19386.19922-30+0.4</f>
        <v>-19415.799219999997</v>
      </c>
      <c r="D30" s="4">
        <v>325.6893311</v>
      </c>
      <c r="E30" s="7">
        <f t="shared" si="0"/>
        <v>325.6893311</v>
      </c>
      <c r="F30" s="4">
        <f t="shared" si="1"/>
        <v>-19415.799219999997</v>
      </c>
      <c r="G30" s="47">
        <f t="shared" si="2"/>
        <v>0</v>
      </c>
      <c r="H30" s="61"/>
      <c r="I30" s="61"/>
      <c r="J30" s="61"/>
      <c r="K30" s="62"/>
    </row>
    <row r="31" spans="1:11" ht="13.15" customHeight="1">
      <c r="A31" s="3" t="s">
        <v>13</v>
      </c>
      <c r="B31" s="39">
        <v>0</v>
      </c>
      <c r="C31" s="39">
        <v>0</v>
      </c>
      <c r="D31" s="39">
        <f>3000000+26242+38.7+28.4</f>
        <v>3026309.1</v>
      </c>
      <c r="E31" s="4">
        <f t="shared" si="0"/>
        <v>3026309.1</v>
      </c>
      <c r="F31" s="4">
        <f t="shared" si="1"/>
        <v>0</v>
      </c>
      <c r="G31" s="47">
        <f t="shared" si="2"/>
        <v>0</v>
      </c>
      <c r="H31" s="61"/>
      <c r="I31" s="61"/>
      <c r="J31" s="61"/>
      <c r="K31" s="62"/>
    </row>
    <row r="32" spans="1:11" ht="13.15" customHeight="1">
      <c r="A32" s="3" t="s">
        <v>15</v>
      </c>
      <c r="B32" s="39">
        <v>0</v>
      </c>
      <c r="C32" s="39">
        <f>3000000+23100-38.7-28.4</f>
        <v>3023032.9</v>
      </c>
      <c r="D32" s="39">
        <v>0</v>
      </c>
      <c r="E32" s="4">
        <f t="shared" si="0"/>
        <v>0</v>
      </c>
      <c r="F32" s="4">
        <f t="shared" si="1"/>
        <v>3023032.9</v>
      </c>
      <c r="G32" s="47">
        <f t="shared" si="2"/>
        <v>0</v>
      </c>
      <c r="H32" s="61"/>
      <c r="I32" s="61"/>
      <c r="J32" s="61"/>
      <c r="K32" s="62"/>
    </row>
    <row r="34" spans="1:11" ht="13.15" customHeight="1">
      <c r="A34" t="s">
        <v>51</v>
      </c>
      <c r="B34" s="4"/>
      <c r="C34" s="4"/>
      <c r="D34" s="4"/>
      <c r="E34" s="4"/>
      <c r="F34" s="4"/>
      <c r="G34" s="4"/>
      <c r="H34" s="4"/>
      <c r="I34" s="3"/>
      <c r="J34" s="3"/>
      <c r="K34" s="37"/>
    </row>
    <row r="35" spans="1:11" ht="13.15" customHeight="1">
      <c r="A35" s="3"/>
      <c r="B35" s="16" t="s">
        <v>48</v>
      </c>
      <c r="C35" s="23"/>
      <c r="D35" s="27"/>
      <c r="E35" s="7"/>
      <c r="F35" s="7"/>
      <c r="G35" s="7"/>
      <c r="H35" s="7"/>
      <c r="I35" s="3"/>
      <c r="J35" s="3"/>
      <c r="K35" s="37"/>
    </row>
    <row r="36" spans="1:11" ht="13.15" customHeight="1" thickBot="1">
      <c r="A36" s="22"/>
      <c r="B36" s="6" t="s">
        <v>42</v>
      </c>
      <c r="C36" s="19" t="s">
        <v>31</v>
      </c>
      <c r="D36" s="6" t="s">
        <v>49</v>
      </c>
      <c r="E36" s="24"/>
      <c r="F36" s="4"/>
      <c r="G36" s="4"/>
      <c r="H36" s="4"/>
      <c r="I36" s="3"/>
      <c r="J36" s="3"/>
      <c r="K36" s="38"/>
    </row>
    <row r="37" spans="1:11" ht="13.15" customHeight="1" thickTop="1">
      <c r="A37" s="5" t="s">
        <v>14</v>
      </c>
      <c r="B37" s="45">
        <f>(E31-E20+F32-F26)/2</f>
        <v>3000000</v>
      </c>
      <c r="C37" s="26">
        <v>3000000</v>
      </c>
      <c r="D37" s="7">
        <f t="shared" ref="D37:D42" si="3">C37-B37</f>
        <v>0</v>
      </c>
      <c r="E37" s="25"/>
      <c r="F37" s="14"/>
      <c r="G37" s="4"/>
      <c r="H37" s="4"/>
      <c r="I37" s="3"/>
      <c r="J37" s="3"/>
      <c r="K37" s="38"/>
    </row>
    <row r="38" spans="1:11" ht="13.15" customHeight="1">
      <c r="A38" s="3" t="s">
        <v>29</v>
      </c>
      <c r="B38" s="34">
        <f>H91</f>
        <v>66591.044186222207</v>
      </c>
      <c r="C38" s="29">
        <v>66591</v>
      </c>
      <c r="D38" s="4">
        <f t="shared" si="3"/>
        <v>-4.4186222206917591E-2</v>
      </c>
      <c r="E38" s="24"/>
      <c r="F38" s="4"/>
      <c r="G38" s="4"/>
      <c r="H38" s="4"/>
      <c r="I38" s="3"/>
      <c r="J38" s="3"/>
      <c r="K38" s="38"/>
    </row>
    <row r="39" spans="1:11" ht="13.15" customHeight="1">
      <c r="A39" s="3" t="s">
        <v>30</v>
      </c>
      <c r="B39" s="34">
        <f>H123</f>
        <v>66591.034133923531</v>
      </c>
      <c r="C39" s="29">
        <v>66591</v>
      </c>
      <c r="D39" s="4">
        <f t="shared" si="3"/>
        <v>-3.4133923531044275E-2</v>
      </c>
      <c r="E39" s="24"/>
      <c r="F39" s="4"/>
      <c r="G39" s="4"/>
      <c r="H39" s="4"/>
      <c r="I39" s="3"/>
      <c r="J39" s="3"/>
      <c r="K39" s="38"/>
    </row>
    <row r="40" spans="1:11" ht="13.15" customHeight="1">
      <c r="A40" s="4" t="s">
        <v>52</v>
      </c>
      <c r="B40" s="32">
        <f>D31-D20</f>
        <v>3000000</v>
      </c>
      <c r="C40" s="26">
        <v>3000000</v>
      </c>
      <c r="D40" s="4">
        <f t="shared" si="3"/>
        <v>0</v>
      </c>
      <c r="E40" s="24"/>
      <c r="F40" s="4"/>
      <c r="G40" s="4"/>
      <c r="H40" s="4"/>
      <c r="I40" s="3"/>
      <c r="J40" s="3"/>
      <c r="K40" s="38"/>
    </row>
    <row r="41" spans="1:11" ht="13.15" customHeight="1">
      <c r="A41" s="4" t="s">
        <v>53</v>
      </c>
      <c r="B41" s="32">
        <f>C32-C26</f>
        <v>3000000</v>
      </c>
      <c r="C41" s="26">
        <v>3000000</v>
      </c>
      <c r="D41" s="4">
        <f t="shared" si="3"/>
        <v>0</v>
      </c>
      <c r="E41" s="24"/>
      <c r="F41" s="4"/>
      <c r="G41" s="4"/>
      <c r="H41" s="28"/>
      <c r="I41" s="51"/>
      <c r="J41" s="51"/>
      <c r="K41" s="52"/>
    </row>
    <row r="42" spans="1:11" ht="13.15" customHeight="1">
      <c r="A42" s="20" t="s">
        <v>39</v>
      </c>
      <c r="B42" s="35">
        <f>I91</f>
        <v>3329.819650985366</v>
      </c>
      <c r="C42" s="30">
        <v>3329.9</v>
      </c>
      <c r="D42" s="4">
        <f t="shared" si="3"/>
        <v>8.0349014634066407E-2</v>
      </c>
      <c r="E42" s="24"/>
      <c r="F42" s="47"/>
      <c r="G42" s="4"/>
      <c r="H42" s="24"/>
      <c r="I42" s="3"/>
      <c r="J42" s="3"/>
      <c r="K42" s="52"/>
    </row>
    <row r="43" spans="1:11" ht="13.15" customHeight="1">
      <c r="A43" s="3" t="s">
        <v>0</v>
      </c>
      <c r="B43" s="53">
        <v>1.7682340000000001</v>
      </c>
      <c r="C43" s="3"/>
      <c r="D43" s="3"/>
      <c r="G43" s="3"/>
      <c r="H43" s="3"/>
      <c r="I43" s="3"/>
      <c r="J43" s="3"/>
      <c r="K43" s="38"/>
    </row>
    <row r="44" spans="1:11" ht="13.15" customHeight="1">
      <c r="A44" s="3"/>
      <c r="B44" s="3"/>
      <c r="C44" s="3"/>
      <c r="D44" s="3"/>
      <c r="G44" s="3"/>
      <c r="H44" s="3"/>
      <c r="I44" s="3"/>
      <c r="J44" s="3"/>
      <c r="K44" s="38"/>
    </row>
    <row r="45" spans="1:11" ht="13.15" customHeight="1">
      <c r="A45" s="3"/>
      <c r="B45" s="13" t="s">
        <v>43</v>
      </c>
      <c r="C45" s="13"/>
      <c r="D45" s="13"/>
      <c r="E45" s="13" t="s">
        <v>44</v>
      </c>
      <c r="F45" s="13"/>
      <c r="G45" s="13"/>
      <c r="H45" s="3"/>
      <c r="I45" s="3"/>
      <c r="J45" s="3"/>
      <c r="K45" s="38"/>
    </row>
    <row r="46" spans="1:11" ht="13.15" customHeight="1" thickBot="1">
      <c r="A46" s="8" t="s">
        <v>47</v>
      </c>
      <c r="B46" s="6" t="s">
        <v>21</v>
      </c>
      <c r="C46" s="6" t="s">
        <v>22</v>
      </c>
      <c r="D46" s="6" t="s">
        <v>20</v>
      </c>
      <c r="E46" s="6" t="s">
        <v>21</v>
      </c>
      <c r="F46" s="6" t="s">
        <v>22</v>
      </c>
      <c r="G46" s="6" t="s">
        <v>20</v>
      </c>
      <c r="H46" s="3"/>
      <c r="I46" s="3"/>
      <c r="J46" s="3"/>
      <c r="K46" s="38"/>
    </row>
    <row r="47" spans="1:11" ht="13.15" customHeight="1" thickTop="1">
      <c r="A47" s="3" t="s">
        <v>33</v>
      </c>
      <c r="B47" s="4">
        <v>0</v>
      </c>
      <c r="C47" s="4">
        <v>0</v>
      </c>
      <c r="D47" s="4">
        <v>0</v>
      </c>
      <c r="E47" s="7">
        <f t="shared" ref="E47:E57" si="4">D47</f>
        <v>0</v>
      </c>
      <c r="F47" s="7">
        <f t="shared" ref="F47" si="5">C47</f>
        <v>0</v>
      </c>
      <c r="G47" s="7">
        <f t="shared" ref="G47" si="6">-B47</f>
        <v>0</v>
      </c>
      <c r="H47" s="3"/>
      <c r="I47" s="3"/>
      <c r="J47" s="3"/>
      <c r="K47" s="38"/>
    </row>
    <row r="48" spans="1:11" ht="13.15" customHeight="1">
      <c r="A48" s="3" t="s">
        <v>66</v>
      </c>
      <c r="B48" s="4">
        <f>B23</f>
        <v>0</v>
      </c>
      <c r="C48" s="4">
        <f t="shared" ref="C48" si="7">C23</f>
        <v>22.14634895</v>
      </c>
      <c r="D48" s="4">
        <f>D23-50</f>
        <v>-15842.549800000001</v>
      </c>
      <c r="E48" s="7">
        <f t="shared" si="4"/>
        <v>-15842.549800000001</v>
      </c>
      <c r="F48" s="7">
        <f t="shared" ref="F48:F55" si="8">C48</f>
        <v>22.14634895</v>
      </c>
      <c r="G48" s="7">
        <f t="shared" ref="G48:G55" si="9">-B48</f>
        <v>0</v>
      </c>
      <c r="H48" s="3"/>
      <c r="I48" s="3"/>
      <c r="J48" s="3"/>
      <c r="K48" s="38"/>
    </row>
    <row r="49" spans="1:11" ht="13.15" customHeight="1">
      <c r="A49" s="3" t="s">
        <v>67</v>
      </c>
      <c r="B49" s="4">
        <f t="shared" ref="B49:C49" si="10">B24</f>
        <v>0</v>
      </c>
      <c r="C49" s="4">
        <f t="shared" si="10"/>
        <v>308.10000000000002</v>
      </c>
      <c r="D49" s="4">
        <f>D24+50</f>
        <v>-4679.2490230000003</v>
      </c>
      <c r="E49" s="7">
        <f t="shared" si="4"/>
        <v>-4679.2490230000003</v>
      </c>
      <c r="F49" s="7">
        <f t="shared" si="8"/>
        <v>308.10000000000002</v>
      </c>
      <c r="G49" s="7">
        <f t="shared" si="9"/>
        <v>0</v>
      </c>
      <c r="H49" s="3"/>
      <c r="I49" s="3"/>
      <c r="J49" s="3"/>
      <c r="K49" s="38"/>
    </row>
    <row r="50" spans="1:11" ht="13.15" customHeight="1">
      <c r="A50" s="3" t="s">
        <v>37</v>
      </c>
      <c r="B50" s="4">
        <f t="shared" ref="B50:C50" si="11">B25</f>
        <v>0</v>
      </c>
      <c r="C50" s="4">
        <f t="shared" si="11"/>
        <v>168.4</v>
      </c>
      <c r="D50" s="4">
        <f>D25-50</f>
        <v>-19705.95</v>
      </c>
      <c r="E50" s="7">
        <f t="shared" si="4"/>
        <v>-19705.95</v>
      </c>
      <c r="F50" s="7">
        <f t="shared" si="8"/>
        <v>168.4</v>
      </c>
      <c r="G50" s="7">
        <f t="shared" si="9"/>
        <v>0</v>
      </c>
      <c r="H50" s="3"/>
      <c r="I50" s="3"/>
      <c r="J50" s="3"/>
      <c r="K50" s="38"/>
    </row>
    <row r="51" spans="1:11" ht="13.15" customHeight="1">
      <c r="A51" s="3" t="s">
        <v>40</v>
      </c>
      <c r="B51" s="4">
        <f>B28</f>
        <v>0</v>
      </c>
      <c r="C51" s="4">
        <f>C28-50</f>
        <v>-15760</v>
      </c>
      <c r="D51" s="4">
        <f t="shared" ref="D51" si="12">D28</f>
        <v>48.43282318</v>
      </c>
      <c r="E51" s="7">
        <f t="shared" si="4"/>
        <v>48.43282318</v>
      </c>
      <c r="F51" s="7">
        <f t="shared" si="8"/>
        <v>-15760</v>
      </c>
      <c r="G51" s="7">
        <f t="shared" si="9"/>
        <v>0</v>
      </c>
      <c r="H51" s="3"/>
      <c r="I51" s="3"/>
      <c r="J51" s="3"/>
      <c r="K51" s="38"/>
    </row>
    <row r="52" spans="1:11" ht="13.15" customHeight="1">
      <c r="A52" s="3" t="s">
        <v>41</v>
      </c>
      <c r="B52" s="4">
        <f t="shared" ref="B52:D52" si="13">B29</f>
        <v>0</v>
      </c>
      <c r="C52" s="4">
        <f>C29+50</f>
        <v>-4502.9013670000004</v>
      </c>
      <c r="D52" s="4">
        <f t="shared" si="13"/>
        <v>320.14999999999998</v>
      </c>
      <c r="E52" s="7">
        <f t="shared" si="4"/>
        <v>320.14999999999998</v>
      </c>
      <c r="F52" s="7">
        <f t="shared" si="8"/>
        <v>-4502.9013670000004</v>
      </c>
      <c r="G52" s="7">
        <f t="shared" si="9"/>
        <v>0</v>
      </c>
      <c r="H52" s="3"/>
      <c r="I52" s="3"/>
      <c r="J52" s="3"/>
      <c r="K52" s="38"/>
    </row>
    <row r="53" spans="1:11" ht="13.15" customHeight="1">
      <c r="A53" s="3" t="s">
        <v>38</v>
      </c>
      <c r="B53" s="4">
        <f t="shared" ref="B53:D53" si="14">B30</f>
        <v>0</v>
      </c>
      <c r="C53" s="4">
        <f>C30-50</f>
        <v>-19465.799219999997</v>
      </c>
      <c r="D53" s="4">
        <f t="shared" si="14"/>
        <v>325.6893311</v>
      </c>
      <c r="E53" s="7">
        <f t="shared" si="4"/>
        <v>325.6893311</v>
      </c>
      <c r="F53" s="7">
        <f t="shared" si="8"/>
        <v>-19465.799219999997</v>
      </c>
      <c r="G53" s="7">
        <f t="shared" si="9"/>
        <v>0</v>
      </c>
      <c r="H53" s="3"/>
      <c r="I53" s="3"/>
      <c r="J53" s="3"/>
      <c r="K53" s="38"/>
    </row>
    <row r="54" spans="1:11" ht="13.15" customHeight="1">
      <c r="A54" t="s">
        <v>68</v>
      </c>
      <c r="B54" s="4">
        <f>B20</f>
        <v>0</v>
      </c>
      <c r="C54" s="4">
        <f t="shared" ref="C54" si="15">C20</f>
        <v>28.280000690000001</v>
      </c>
      <c r="D54" s="4">
        <f>D20-75</f>
        <v>26234.1</v>
      </c>
      <c r="E54" s="7">
        <f t="shared" si="4"/>
        <v>26234.1</v>
      </c>
      <c r="F54" s="7">
        <f t="shared" si="8"/>
        <v>28.280000690000001</v>
      </c>
      <c r="G54" s="7">
        <f t="shared" si="9"/>
        <v>0</v>
      </c>
      <c r="H54" s="3"/>
      <c r="I54" s="3"/>
      <c r="J54" s="3"/>
      <c r="K54" s="38"/>
    </row>
    <row r="55" spans="1:11" ht="13.15" customHeight="1">
      <c r="A55" s="3" t="s">
        <v>69</v>
      </c>
      <c r="B55" s="4">
        <f>B26</f>
        <v>0</v>
      </c>
      <c r="C55" s="4">
        <f>C26-75</f>
        <v>22957.9</v>
      </c>
      <c r="D55" s="4">
        <f t="shared" ref="D55" si="16">D26</f>
        <v>-28.280000690000001</v>
      </c>
      <c r="E55" s="7">
        <f t="shared" si="4"/>
        <v>-28.280000690000001</v>
      </c>
      <c r="F55" s="7">
        <f t="shared" si="8"/>
        <v>22957.9</v>
      </c>
      <c r="G55" s="7">
        <f t="shared" si="9"/>
        <v>0</v>
      </c>
      <c r="H55" s="3"/>
      <c r="I55" s="3"/>
      <c r="J55" s="3"/>
      <c r="K55" s="38"/>
    </row>
    <row r="56" spans="1:11" ht="13.15" customHeight="1">
      <c r="A56" s="56" t="s">
        <v>71</v>
      </c>
      <c r="B56" s="4">
        <v>0</v>
      </c>
      <c r="C56" s="4">
        <v>196.4</v>
      </c>
      <c r="D56" s="4">
        <v>-27537.33</v>
      </c>
      <c r="E56" s="7">
        <f t="shared" si="4"/>
        <v>-27537.33</v>
      </c>
      <c r="F56" s="7">
        <f t="shared" ref="F56:F57" si="17">C56</f>
        <v>196.4</v>
      </c>
      <c r="G56" s="7">
        <f t="shared" ref="G56:G57" si="18">-B56</f>
        <v>0</v>
      </c>
      <c r="H56" s="3"/>
      <c r="I56" s="3"/>
      <c r="J56" s="3"/>
      <c r="K56" s="38"/>
    </row>
    <row r="57" spans="1:11" ht="12.75" customHeight="1">
      <c r="A57" s="55" t="s">
        <v>70</v>
      </c>
      <c r="B57" s="4">
        <v>0</v>
      </c>
      <c r="C57" s="4">
        <v>26614.67</v>
      </c>
      <c r="D57" s="4">
        <v>-27537.33</v>
      </c>
      <c r="E57" s="7">
        <f t="shared" si="4"/>
        <v>-27537.33</v>
      </c>
      <c r="F57" s="7">
        <f t="shared" si="17"/>
        <v>26614.67</v>
      </c>
      <c r="G57" s="7">
        <f t="shared" si="18"/>
        <v>0</v>
      </c>
      <c r="H57" s="4"/>
      <c r="I57" s="3"/>
      <c r="J57" s="3"/>
      <c r="K57" s="38"/>
    </row>
    <row r="58" spans="1:11" ht="13.15" customHeight="1">
      <c r="A58" s="20"/>
      <c r="B58" s="4"/>
      <c r="C58" s="4"/>
      <c r="D58" s="4"/>
      <c r="E58" s="3"/>
      <c r="F58" s="4"/>
      <c r="G58" s="4"/>
      <c r="H58" s="4"/>
      <c r="I58" s="3"/>
      <c r="J58" s="3"/>
      <c r="K58" s="38"/>
    </row>
    <row r="59" spans="1:11" ht="13.15" customHeight="1">
      <c r="A59" s="3"/>
      <c r="B59" s="4"/>
      <c r="C59" s="4"/>
      <c r="D59" s="4"/>
      <c r="E59" s="4"/>
      <c r="F59" s="4"/>
      <c r="G59" s="4"/>
      <c r="H59" s="4"/>
      <c r="I59" s="3"/>
      <c r="J59" s="3"/>
      <c r="K59" s="38"/>
    </row>
    <row r="62" spans="1:11" ht="24.75" customHeight="1" thickBot="1">
      <c r="A62" s="21" t="s">
        <v>25</v>
      </c>
      <c r="B62" s="21" t="s">
        <v>2</v>
      </c>
      <c r="C62" s="21" t="s">
        <v>1</v>
      </c>
      <c r="D62" s="21" t="s">
        <v>3</v>
      </c>
      <c r="E62" s="21" t="s">
        <v>4</v>
      </c>
      <c r="F62" s="21" t="s">
        <v>5</v>
      </c>
      <c r="G62" s="21" t="s">
        <v>6</v>
      </c>
      <c r="H62" s="21" t="s">
        <v>18</v>
      </c>
      <c r="I62" s="21" t="s">
        <v>26</v>
      </c>
      <c r="J62" s="21" t="s">
        <v>19</v>
      </c>
      <c r="K62" s="48"/>
    </row>
    <row r="63" spans="1:11" ht="13.15" customHeight="1" thickTop="1">
      <c r="A63" s="12" t="s">
        <v>55</v>
      </c>
      <c r="B63" s="5"/>
      <c r="C63" s="5"/>
      <c r="D63" s="5"/>
      <c r="E63" s="5"/>
      <c r="F63" s="5"/>
      <c r="G63" s="5"/>
      <c r="H63" s="5"/>
      <c r="I63" s="5"/>
      <c r="J63" s="5"/>
      <c r="K63" s="49"/>
    </row>
    <row r="64" spans="1:11" ht="13.15" customHeight="1">
      <c r="A64" s="8" t="s">
        <v>7</v>
      </c>
      <c r="B64" s="3"/>
      <c r="C64" s="3"/>
      <c r="D64" s="3"/>
      <c r="E64" s="3"/>
      <c r="F64" s="3"/>
      <c r="G64" s="3"/>
      <c r="H64" s="3"/>
      <c r="I64" s="3"/>
      <c r="J64" s="3"/>
      <c r="K64" s="49"/>
    </row>
    <row r="65" spans="1:11" ht="13.15" customHeight="1">
      <c r="A65" s="3"/>
      <c r="B65" s="3"/>
      <c r="C65" s="3"/>
      <c r="D65" s="3"/>
      <c r="E65" s="11" t="s">
        <v>10</v>
      </c>
      <c r="F65" s="3"/>
      <c r="G65" s="3"/>
      <c r="H65" s="3"/>
      <c r="I65" s="3"/>
      <c r="J65" s="3"/>
      <c r="K65" s="49"/>
    </row>
    <row r="66" spans="1:11" ht="13.15" customHeight="1">
      <c r="A66" s="4"/>
      <c r="B66" s="4"/>
      <c r="C66" s="4"/>
      <c r="D66" s="4"/>
      <c r="E66" s="3"/>
      <c r="F66" s="3"/>
      <c r="G66" s="3"/>
      <c r="H66" s="3"/>
      <c r="I66" s="3"/>
      <c r="J66" s="3"/>
      <c r="K66" s="49"/>
    </row>
    <row r="67" spans="1:11" ht="13.15" customHeight="1">
      <c r="A67" s="4"/>
      <c r="B67" s="4"/>
      <c r="C67" s="4"/>
      <c r="D67" s="4"/>
      <c r="E67" s="3"/>
      <c r="F67" s="3"/>
      <c r="G67" s="3"/>
      <c r="H67" s="3"/>
      <c r="I67" s="3"/>
      <c r="J67" s="3"/>
      <c r="K67" s="49"/>
    </row>
    <row r="68" spans="1:11" ht="13.15" customHeight="1">
      <c r="A68" s="4"/>
      <c r="B68" s="4"/>
      <c r="C68" s="4"/>
      <c r="D68" s="4"/>
      <c r="E68" s="4"/>
      <c r="F68" s="4"/>
      <c r="G68" s="9"/>
      <c r="H68" s="4"/>
      <c r="I68" s="4"/>
      <c r="J68" s="4"/>
      <c r="K68" s="50"/>
    </row>
    <row r="69" spans="1:11" ht="13.15" customHeight="1">
      <c r="A69" s="4"/>
      <c r="B69" s="4"/>
      <c r="C69" s="4"/>
      <c r="D69" s="4"/>
      <c r="E69" s="4"/>
      <c r="F69" s="3"/>
      <c r="G69" s="9"/>
      <c r="H69" s="4"/>
      <c r="I69" s="4"/>
      <c r="J69" s="4"/>
      <c r="K69" s="50"/>
    </row>
    <row r="70" spans="1:11" ht="13.15" customHeight="1">
      <c r="A70" s="4">
        <f>G$32</f>
        <v>0</v>
      </c>
      <c r="B70" s="4">
        <f>E$32</f>
        <v>0</v>
      </c>
      <c r="C70" s="4">
        <f>$F$32</f>
        <v>3023032.9</v>
      </c>
      <c r="D70" s="4" t="s">
        <v>15</v>
      </c>
      <c r="E70" s="3"/>
      <c r="F70" s="3"/>
      <c r="G70" s="3"/>
      <c r="H70" s="4"/>
      <c r="I70" s="4"/>
      <c r="J70" s="4"/>
      <c r="K70" s="50"/>
    </row>
    <row r="71" spans="1:11" ht="13.15" customHeight="1">
      <c r="A71" s="4">
        <f>G$26</f>
        <v>0</v>
      </c>
      <c r="B71" s="4">
        <f>E$26</f>
        <v>-28.280000690000001</v>
      </c>
      <c r="C71" s="4">
        <f>$F$26</f>
        <v>23032.9</v>
      </c>
      <c r="D71" s="4" t="s">
        <v>11</v>
      </c>
      <c r="E71" s="4"/>
      <c r="F71" s="4"/>
      <c r="G71" s="9">
        <v>0</v>
      </c>
      <c r="H71" s="4"/>
      <c r="I71" s="4"/>
      <c r="J71" s="4"/>
      <c r="K71" s="50"/>
    </row>
    <row r="72" spans="1:11" ht="13.15" customHeight="1">
      <c r="A72" s="4">
        <f>G$26</f>
        <v>0</v>
      </c>
      <c r="B72" s="4">
        <f>E$26</f>
        <v>-28.280000690000001</v>
      </c>
      <c r="C72" s="4">
        <f>C71-150</f>
        <v>22882.9</v>
      </c>
      <c r="D72" s="42" t="s">
        <v>64</v>
      </c>
      <c r="E72" s="4">
        <f>((A72-A71)^2+(C72-C71)^2+(B72-B71)^2)^0.5</f>
        <v>150</v>
      </c>
      <c r="F72" s="53">
        <v>1.7682340000000001</v>
      </c>
      <c r="G72" s="9">
        <f>E72*F72</f>
        <v>265.23509999999999</v>
      </c>
      <c r="H72" s="4"/>
      <c r="I72" s="4"/>
      <c r="J72" s="4"/>
      <c r="K72" s="50"/>
    </row>
    <row r="73" spans="1:11" ht="13.15" customHeight="1">
      <c r="A73" s="4">
        <f>G$22</f>
        <v>0</v>
      </c>
      <c r="B73" s="4">
        <f>E$22</f>
        <v>7.5424103740000001</v>
      </c>
      <c r="C73" s="4">
        <f>F$22</f>
        <v>16.472410199999999</v>
      </c>
      <c r="D73" s="4" t="s">
        <v>16</v>
      </c>
      <c r="E73" s="4">
        <f>((A73-A72)^2+(C73-C72)^2+(B73-B72)^2)^0.5</f>
        <v>22866.455649372099</v>
      </c>
      <c r="F73" s="10">
        <v>1</v>
      </c>
      <c r="G73" s="9">
        <f>E73*F73</f>
        <v>22866.455649372099</v>
      </c>
      <c r="H73" s="4"/>
      <c r="I73" s="4"/>
      <c r="J73" s="4"/>
      <c r="K73" s="50"/>
    </row>
    <row r="74" spans="1:11" ht="13.15" customHeight="1">
      <c r="A74" s="4">
        <f>G$23</f>
        <v>0</v>
      </c>
      <c r="B74" s="4">
        <f>E$23</f>
        <v>-15792.549800000001</v>
      </c>
      <c r="C74" s="4">
        <f>F$23</f>
        <v>22.14634895</v>
      </c>
      <c r="D74" s="4" t="s">
        <v>27</v>
      </c>
      <c r="E74" s="4">
        <f>((A74-A73)^2+(C74-C73)^2+(B74-B73)^2)^0.5</f>
        <v>15800.093229152229</v>
      </c>
      <c r="F74" s="10">
        <v>1</v>
      </c>
      <c r="G74" s="9">
        <f>E74*F74</f>
        <v>15800.093229152229</v>
      </c>
      <c r="H74" s="4"/>
      <c r="I74" s="4"/>
      <c r="J74" s="4"/>
      <c r="K74" s="50"/>
    </row>
    <row r="75" spans="1:11" ht="13.15" customHeight="1">
      <c r="A75" s="4">
        <f>G$24</f>
        <v>0</v>
      </c>
      <c r="B75" s="4">
        <f>E$24</f>
        <v>-4729.2490230000003</v>
      </c>
      <c r="C75" s="4">
        <f>F$24</f>
        <v>308.10000000000002</v>
      </c>
      <c r="D75" s="4" t="s">
        <v>28</v>
      </c>
      <c r="E75" s="4">
        <f>((A75-A74)^2+(C75-C74)^2+(B75-B74)^2)^0.5</f>
        <v>11066.995688664454</v>
      </c>
      <c r="F75" s="10">
        <v>1</v>
      </c>
      <c r="G75" s="9">
        <f>E75*F75</f>
        <v>11066.995688664454</v>
      </c>
      <c r="H75" s="4"/>
      <c r="I75" s="4"/>
      <c r="J75" s="4"/>
      <c r="K75" s="50"/>
    </row>
    <row r="76" spans="1:11" ht="13.15" customHeight="1">
      <c r="A76" s="4">
        <f>G$25</f>
        <v>0</v>
      </c>
      <c r="B76" s="4">
        <f>E$25</f>
        <v>-19655.95</v>
      </c>
      <c r="C76" s="4">
        <f>F$25</f>
        <v>168.4</v>
      </c>
      <c r="D76" s="4" t="s">
        <v>37</v>
      </c>
      <c r="E76" s="4">
        <f>((A76-A75)^2+(C76-C75)^2+(B76-B75)^2)^0.5</f>
        <v>14927.354693540741</v>
      </c>
      <c r="F76" s="10">
        <v>1</v>
      </c>
      <c r="G76" s="9">
        <f>E76*F76</f>
        <v>14927.354693540741</v>
      </c>
      <c r="H76" s="4"/>
      <c r="I76" s="4"/>
      <c r="J76" s="4"/>
      <c r="K76" s="50"/>
    </row>
    <row r="77" spans="1:11" ht="13.15" customHeight="1">
      <c r="A77" s="4"/>
      <c r="B77" s="4"/>
      <c r="C77" s="4"/>
      <c r="D77" s="4"/>
      <c r="E77" s="4"/>
      <c r="F77" s="10"/>
      <c r="G77" s="4">
        <f>SUM(G69:G76)</f>
        <v>64926.13436072952</v>
      </c>
      <c r="H77" s="3"/>
      <c r="I77" s="3"/>
      <c r="J77" s="3"/>
      <c r="K77" s="49"/>
    </row>
    <row r="78" spans="1:11" ht="13.15" customHeight="1">
      <c r="A78" s="4"/>
      <c r="B78" s="4"/>
      <c r="C78" s="4"/>
      <c r="D78" s="4"/>
      <c r="E78" s="4"/>
      <c r="F78" s="10"/>
      <c r="G78" s="4"/>
      <c r="H78" s="4"/>
      <c r="I78" s="4"/>
      <c r="J78" s="4"/>
      <c r="K78" s="50"/>
    </row>
    <row r="79" spans="1:11" ht="13.15" customHeight="1">
      <c r="A79" s="9"/>
      <c r="B79" s="9"/>
      <c r="C79" s="9"/>
      <c r="D79" s="3"/>
      <c r="E79" s="11" t="s">
        <v>8</v>
      </c>
      <c r="F79" s="10"/>
      <c r="G79" s="4"/>
      <c r="H79" s="4"/>
      <c r="I79" s="4"/>
      <c r="J79" s="4"/>
      <c r="K79" s="50"/>
    </row>
    <row r="80" spans="1:11" ht="13.15" customHeight="1">
      <c r="A80" s="9"/>
      <c r="B80" s="9"/>
      <c r="C80" s="9"/>
      <c r="D80" s="4"/>
      <c r="E80" s="11"/>
      <c r="F80" s="10"/>
      <c r="G80" s="4"/>
      <c r="H80" s="4"/>
      <c r="I80" s="4"/>
      <c r="J80" s="4"/>
      <c r="K80" s="50"/>
    </row>
    <row r="81" spans="1:11" ht="13.15" customHeight="1">
      <c r="A81" s="9"/>
      <c r="B81" s="4"/>
      <c r="C81" s="9"/>
      <c r="D81" s="4"/>
      <c r="E81" s="4"/>
      <c r="F81" s="10"/>
      <c r="G81" s="9"/>
      <c r="H81" s="4"/>
      <c r="I81" s="4"/>
      <c r="J81" s="4"/>
      <c r="K81" s="50"/>
    </row>
    <row r="82" spans="1:11" ht="13.15" customHeight="1">
      <c r="A82" s="9"/>
      <c r="B82" s="4"/>
      <c r="C82" s="9"/>
      <c r="D82" s="42"/>
      <c r="E82" s="4"/>
      <c r="F82" s="3"/>
      <c r="G82" s="9"/>
      <c r="H82" s="4"/>
      <c r="I82" s="4"/>
      <c r="J82" s="4"/>
      <c r="K82" s="50"/>
    </row>
    <row r="83" spans="1:11" ht="13.15" customHeight="1">
      <c r="A83" s="9">
        <f>G$31</f>
        <v>0</v>
      </c>
      <c r="B83" s="9">
        <f>$E$31</f>
        <v>3026309.1</v>
      </c>
      <c r="C83" s="9">
        <v>0</v>
      </c>
      <c r="D83" s="4" t="s">
        <v>13</v>
      </c>
      <c r="E83" s="11"/>
      <c r="F83" s="10"/>
      <c r="G83" s="4"/>
      <c r="H83" s="4"/>
      <c r="I83" s="4"/>
      <c r="J83" s="4"/>
      <c r="K83" s="50"/>
    </row>
    <row r="84" spans="1:11" ht="13.15" customHeight="1">
      <c r="A84" s="9">
        <f>G$20</f>
        <v>0</v>
      </c>
      <c r="B84" s="4">
        <f>$E$20</f>
        <v>26309.1</v>
      </c>
      <c r="C84" s="9">
        <f>F$20</f>
        <v>28.280000690000001</v>
      </c>
      <c r="D84" s="4" t="s">
        <v>9</v>
      </c>
      <c r="E84" s="4"/>
      <c r="F84" s="10"/>
      <c r="G84" s="9">
        <v>0</v>
      </c>
      <c r="H84" s="4"/>
      <c r="I84" s="4"/>
      <c r="J84" s="4"/>
      <c r="K84" s="50"/>
    </row>
    <row r="85" spans="1:11" ht="13.15" customHeight="1">
      <c r="A85" s="9">
        <f>G$20</f>
        <v>0</v>
      </c>
      <c r="B85" s="4">
        <f>B84-150</f>
        <v>26159.1</v>
      </c>
      <c r="C85" s="9">
        <f>F$20</f>
        <v>28.280000690000001</v>
      </c>
      <c r="D85" s="42" t="s">
        <v>65</v>
      </c>
      <c r="E85" s="4">
        <f t="shared" ref="E85:E90" si="19">((A85-A84)^2+(C85-C84)^2+(B85-B84)^2)^0.5</f>
        <v>150</v>
      </c>
      <c r="F85" s="54">
        <v>1.7682340000000001</v>
      </c>
      <c r="G85" s="9">
        <f t="shared" ref="G85:G90" si="20">E85*F85</f>
        <v>265.23509999999999</v>
      </c>
      <c r="H85" s="4"/>
      <c r="I85" s="4"/>
      <c r="J85" s="4"/>
      <c r="K85" s="50"/>
    </row>
    <row r="86" spans="1:11" ht="13.15" customHeight="1">
      <c r="A86" s="9">
        <f>G$21</f>
        <v>0</v>
      </c>
      <c r="B86" s="9">
        <f>E$21</f>
        <v>95.686195369999993</v>
      </c>
      <c r="C86" s="9">
        <f>F$21</f>
        <v>-8.5769052509999995</v>
      </c>
      <c r="D86" s="4" t="s">
        <v>23</v>
      </c>
      <c r="E86" s="4">
        <f t="shared" si="19"/>
        <v>26063.439864739521</v>
      </c>
      <c r="F86" s="10">
        <v>1</v>
      </c>
      <c r="G86" s="9">
        <f t="shared" si="20"/>
        <v>26063.439864739521</v>
      </c>
      <c r="H86" s="4"/>
      <c r="I86" s="4"/>
      <c r="J86" s="4"/>
      <c r="K86" s="50"/>
    </row>
    <row r="87" spans="1:11" ht="13.15" customHeight="1">
      <c r="A87" s="9">
        <f>G$22</f>
        <v>0</v>
      </c>
      <c r="B87" s="9">
        <f>E$22</f>
        <v>7.5424103740000001</v>
      </c>
      <c r="C87" s="9">
        <f>F$22</f>
        <v>16.472410199999999</v>
      </c>
      <c r="D87" s="4" t="s">
        <v>16</v>
      </c>
      <c r="E87" s="4">
        <f t="shared" si="19"/>
        <v>91.634027729794681</v>
      </c>
      <c r="F87" s="54">
        <v>1.44963</v>
      </c>
      <c r="G87" s="9">
        <f t="shared" si="20"/>
        <v>132.83543561794227</v>
      </c>
      <c r="H87" s="4"/>
      <c r="I87" s="4"/>
      <c r="J87" s="4"/>
      <c r="K87" s="50"/>
    </row>
    <row r="88" spans="1:11" ht="13.15" customHeight="1">
      <c r="A88" s="4">
        <f>G$23</f>
        <v>0</v>
      </c>
      <c r="B88" s="4">
        <f>E$23</f>
        <v>-15792.549800000001</v>
      </c>
      <c r="C88" s="4">
        <f>F$23</f>
        <v>22.14634895</v>
      </c>
      <c r="D88" s="4" t="s">
        <v>27</v>
      </c>
      <c r="E88" s="4">
        <f t="shared" si="19"/>
        <v>15800.093229152229</v>
      </c>
      <c r="F88" s="10">
        <v>1</v>
      </c>
      <c r="G88" s="9">
        <f t="shared" si="20"/>
        <v>15800.093229152229</v>
      </c>
      <c r="H88" s="4"/>
      <c r="I88" s="4"/>
      <c r="J88" s="4"/>
      <c r="K88" s="50"/>
    </row>
    <row r="89" spans="1:11" ht="13.15" customHeight="1">
      <c r="A89" s="4">
        <f>G$24</f>
        <v>0</v>
      </c>
      <c r="B89" s="4">
        <f>E$24</f>
        <v>-4729.2490230000003</v>
      </c>
      <c r="C89" s="4">
        <f>F$24</f>
        <v>308.10000000000002</v>
      </c>
      <c r="D89" s="4" t="s">
        <v>28</v>
      </c>
      <c r="E89" s="4">
        <f t="shared" si="19"/>
        <v>11066.995688664454</v>
      </c>
      <c r="F89" s="10">
        <v>1</v>
      </c>
      <c r="G89" s="9">
        <f t="shared" si="20"/>
        <v>11066.995688664454</v>
      </c>
      <c r="H89" s="4"/>
      <c r="I89" s="4"/>
      <c r="J89" s="4"/>
      <c r="K89" s="50"/>
    </row>
    <row r="90" spans="1:11" ht="13.15" customHeight="1">
      <c r="A90" s="4">
        <f>G$25</f>
        <v>0</v>
      </c>
      <c r="B90" s="4">
        <f>E$25</f>
        <v>-19655.95</v>
      </c>
      <c r="C90" s="4">
        <f>F$25</f>
        <v>168.4</v>
      </c>
      <c r="D90" s="4" t="s">
        <v>37</v>
      </c>
      <c r="E90" s="4">
        <f t="shared" si="19"/>
        <v>14927.354693540741</v>
      </c>
      <c r="F90" s="10">
        <v>1</v>
      </c>
      <c r="G90" s="9">
        <f t="shared" si="20"/>
        <v>14927.354693540741</v>
      </c>
      <c r="H90" s="4"/>
      <c r="I90" s="4"/>
      <c r="J90" s="4"/>
      <c r="K90" s="50"/>
    </row>
    <row r="91" spans="1:11" ht="13.15" customHeight="1">
      <c r="A91" s="4"/>
      <c r="B91" s="4"/>
      <c r="C91" s="4"/>
      <c r="D91" s="4"/>
      <c r="E91" s="4"/>
      <c r="F91" s="10"/>
      <c r="G91" s="9">
        <f>SUM(G82:G90)</f>
        <v>68255.954011714886</v>
      </c>
      <c r="H91" s="11">
        <f>(G77+G91)/2</f>
        <v>66591.044186222207</v>
      </c>
      <c r="I91" s="11">
        <f>G91-G77</f>
        <v>3329.819650985366</v>
      </c>
      <c r="J91" s="11"/>
      <c r="K91" s="50"/>
    </row>
    <row r="92" spans="1:11" ht="13.15" customHeight="1">
      <c r="A92" s="4"/>
      <c r="B92" s="4"/>
      <c r="C92" s="4"/>
      <c r="D92" s="4"/>
      <c r="E92" s="4"/>
      <c r="F92" s="10"/>
      <c r="G92" s="9"/>
      <c r="H92" s="11"/>
      <c r="I92" s="11"/>
      <c r="J92" s="11"/>
      <c r="K92" s="50"/>
    </row>
    <row r="93" spans="1:11" ht="13.15" customHeight="1">
      <c r="A93" s="4"/>
      <c r="B93" s="4"/>
      <c r="C93" s="4"/>
      <c r="D93" s="4"/>
      <c r="E93" s="4"/>
      <c r="F93" s="10"/>
      <c r="G93" s="9"/>
      <c r="H93" s="11"/>
      <c r="I93" s="11"/>
      <c r="J93" s="11"/>
      <c r="K93" s="50"/>
    </row>
    <row r="94" spans="1:11" ht="13.15" customHeight="1">
      <c r="A94" s="4"/>
      <c r="B94" s="4"/>
      <c r="C94" s="4"/>
      <c r="D94" s="4"/>
      <c r="E94" s="4"/>
      <c r="F94" s="10"/>
      <c r="G94" s="9"/>
      <c r="H94" s="11"/>
      <c r="I94" s="11"/>
      <c r="J94" s="11"/>
      <c r="K94" s="50"/>
    </row>
    <row r="95" spans="1:11" ht="13.15" customHeight="1">
      <c r="A95" s="4"/>
      <c r="B95" s="4"/>
      <c r="C95" s="4"/>
      <c r="D95" s="4"/>
      <c r="E95" s="4"/>
      <c r="F95" s="10"/>
      <c r="G95" s="9"/>
      <c r="H95" s="11"/>
      <c r="I95" s="11"/>
      <c r="J95" s="11"/>
      <c r="K95" s="50"/>
    </row>
    <row r="96" spans="1:11" ht="13.15" customHeight="1">
      <c r="A96" s="4"/>
      <c r="B96" s="4"/>
      <c r="C96" s="4"/>
      <c r="D96" s="4"/>
      <c r="E96" s="4"/>
      <c r="F96" s="10"/>
      <c r="G96" s="9"/>
      <c r="H96" s="11"/>
      <c r="I96" s="11"/>
      <c r="J96" s="11"/>
      <c r="K96" s="50"/>
    </row>
    <row r="97" spans="1:11" ht="13.15" customHeight="1">
      <c r="A97" s="4"/>
      <c r="B97" s="4"/>
      <c r="C97" s="4"/>
      <c r="D97" s="4"/>
      <c r="E97" s="4"/>
      <c r="F97" s="10"/>
      <c r="G97" s="9"/>
      <c r="H97" s="11"/>
      <c r="I97" s="11"/>
      <c r="J97" s="11"/>
      <c r="K97" s="50"/>
    </row>
    <row r="98" spans="1:11" ht="26.25" thickBot="1">
      <c r="A98" s="21" t="s">
        <v>25</v>
      </c>
      <c r="B98" s="21" t="s">
        <v>2</v>
      </c>
      <c r="C98" s="21" t="s">
        <v>1</v>
      </c>
      <c r="D98" s="21" t="s">
        <v>3</v>
      </c>
      <c r="E98" s="21" t="s">
        <v>4</v>
      </c>
      <c r="F98" s="21" t="s">
        <v>5</v>
      </c>
      <c r="G98" s="21" t="s">
        <v>6</v>
      </c>
      <c r="H98" s="21" t="s">
        <v>18</v>
      </c>
      <c r="I98" s="21" t="s">
        <v>26</v>
      </c>
      <c r="J98" s="21" t="s">
        <v>19</v>
      </c>
      <c r="K98" s="50"/>
    </row>
    <row r="99" spans="1:11" ht="13.15" customHeight="1" thickTop="1">
      <c r="A99" s="12" t="s">
        <v>55</v>
      </c>
      <c r="B99" s="5"/>
      <c r="C99" s="5"/>
      <c r="D99" s="5"/>
      <c r="E99" s="5"/>
      <c r="F99" s="5"/>
      <c r="G99" s="5"/>
      <c r="H99" s="5"/>
      <c r="I99" s="5"/>
      <c r="J99" s="46"/>
      <c r="K99" s="50"/>
    </row>
    <row r="100" spans="1:11" ht="13.15" customHeight="1">
      <c r="A100" s="8" t="s">
        <v>12</v>
      </c>
      <c r="B100" s="4"/>
      <c r="C100" s="4"/>
      <c r="D100" s="4"/>
      <c r="E100" s="4"/>
      <c r="F100" s="10"/>
      <c r="G100" s="4"/>
      <c r="H100" s="4"/>
      <c r="I100" s="4"/>
      <c r="J100" s="4"/>
      <c r="K100" s="50"/>
    </row>
    <row r="101" spans="1:11" ht="13.15" customHeight="1">
      <c r="A101" s="4"/>
      <c r="B101" s="4"/>
      <c r="C101" s="4"/>
      <c r="D101" s="4"/>
      <c r="E101" s="4"/>
      <c r="F101" s="10"/>
      <c r="G101" s="4"/>
      <c r="H101" s="4"/>
      <c r="I101" s="4"/>
      <c r="J101" s="4"/>
      <c r="K101" s="50"/>
    </row>
    <row r="102" spans="1:11" ht="13.15" customHeight="1">
      <c r="A102" s="4"/>
      <c r="B102" s="4"/>
      <c r="C102" s="4"/>
      <c r="D102" s="4"/>
      <c r="E102" s="11" t="s">
        <v>10</v>
      </c>
      <c r="F102" s="10"/>
      <c r="G102" s="4"/>
      <c r="H102" s="4"/>
      <c r="I102" s="4"/>
      <c r="J102" s="4"/>
      <c r="K102" s="50"/>
    </row>
    <row r="103" spans="1:11" ht="13.15" customHeight="1">
      <c r="A103" s="9"/>
      <c r="B103" s="9"/>
      <c r="C103" s="4"/>
      <c r="D103" s="4"/>
      <c r="E103" s="4"/>
      <c r="F103" s="3"/>
      <c r="G103" s="4"/>
      <c r="H103" s="4"/>
      <c r="I103" s="4"/>
      <c r="J103" s="4"/>
      <c r="K103" s="50"/>
    </row>
    <row r="104" spans="1:11" ht="13.15" customHeight="1">
      <c r="A104" s="9">
        <f>A71</f>
        <v>0</v>
      </c>
      <c r="B104" s="9">
        <f>B71</f>
        <v>-28.280000690000001</v>
      </c>
      <c r="C104" s="4">
        <f>$F$26</f>
        <v>23032.9</v>
      </c>
      <c r="D104" s="4" t="s">
        <v>11</v>
      </c>
      <c r="E104" s="4"/>
      <c r="F104" s="10"/>
      <c r="G104" s="4">
        <v>0</v>
      </c>
      <c r="H104" s="4"/>
      <c r="I104" s="4"/>
      <c r="J104" s="4"/>
      <c r="K104" s="50"/>
    </row>
    <row r="105" spans="1:11" ht="13.15" customHeight="1">
      <c r="A105" s="9">
        <f>A72</f>
        <v>0</v>
      </c>
      <c r="B105" s="9">
        <f>B72</f>
        <v>-28.280000690000001</v>
      </c>
      <c r="C105" s="4">
        <f>C104-150</f>
        <v>22882.9</v>
      </c>
      <c r="D105" s="4" t="s">
        <v>11</v>
      </c>
      <c r="E105" s="4">
        <f t="shared" ref="E105:E110" si="21">((A105-A104)^2+(C105-C104)^2+(B105-B104)^2)^0.5</f>
        <v>150</v>
      </c>
      <c r="F105" s="54">
        <v>1.7682340000000001</v>
      </c>
      <c r="G105" s="4">
        <f t="shared" ref="G105:G110" si="22">E105*F105</f>
        <v>265.23509999999999</v>
      </c>
      <c r="H105" s="4"/>
      <c r="I105" s="4"/>
      <c r="J105" s="4"/>
      <c r="K105" s="50"/>
    </row>
    <row r="106" spans="1:11" ht="13.15" customHeight="1">
      <c r="A106" s="9">
        <f>A71</f>
        <v>0</v>
      </c>
      <c r="B106" s="9">
        <f>E$22</f>
        <v>7.5424103740000001</v>
      </c>
      <c r="C106" s="9">
        <f>F$22</f>
        <v>16.472410199999999</v>
      </c>
      <c r="D106" s="4" t="s">
        <v>16</v>
      </c>
      <c r="E106" s="4">
        <f t="shared" si="21"/>
        <v>22866.455649372099</v>
      </c>
      <c r="F106" s="10">
        <v>1</v>
      </c>
      <c r="G106" s="4">
        <f t="shared" si="22"/>
        <v>22866.455649372099</v>
      </c>
      <c r="H106" s="4"/>
      <c r="I106" s="4"/>
      <c r="J106" s="4"/>
      <c r="K106" s="50"/>
    </row>
    <row r="107" spans="1:11" ht="13.15" customHeight="1">
      <c r="A107" s="9">
        <f>G$27</f>
        <v>0</v>
      </c>
      <c r="B107" s="9">
        <f>E$27</f>
        <v>32.514541629999997</v>
      </c>
      <c r="C107" s="9">
        <f>F$27</f>
        <v>-71.63652802</v>
      </c>
      <c r="D107" s="4" t="s">
        <v>24</v>
      </c>
      <c r="E107" s="4">
        <f t="shared" si="21"/>
        <v>91.579431826817242</v>
      </c>
      <c r="F107" s="3">
        <v>1.44963</v>
      </c>
      <c r="G107" s="4">
        <f t="shared" si="22"/>
        <v>132.75629175910908</v>
      </c>
      <c r="H107" s="4">
        <f>SUM(G107:G108)</f>
        <v>15771.127865342014</v>
      </c>
      <c r="I107" s="4"/>
      <c r="J107" s="4"/>
      <c r="K107" s="50"/>
    </row>
    <row r="108" spans="1:11" ht="13.15" customHeight="1">
      <c r="A108" s="15">
        <f>G$28</f>
        <v>0</v>
      </c>
      <c r="B108" s="15">
        <f>E$28</f>
        <v>48.43282318</v>
      </c>
      <c r="C108" s="15">
        <f>F$28</f>
        <v>-15710</v>
      </c>
      <c r="D108" s="4" t="s">
        <v>40</v>
      </c>
      <c r="E108" s="4">
        <f t="shared" si="21"/>
        <v>15638.371573582905</v>
      </c>
      <c r="F108" s="10">
        <v>1</v>
      </c>
      <c r="G108" s="4">
        <f t="shared" si="22"/>
        <v>15638.371573582905</v>
      </c>
      <c r="H108" s="4"/>
      <c r="I108" s="4"/>
      <c r="J108" s="4"/>
      <c r="K108" s="50"/>
    </row>
    <row r="109" spans="1:11" ht="13.15" customHeight="1">
      <c r="A109" s="4">
        <f>G$29</f>
        <v>0</v>
      </c>
      <c r="B109" s="4">
        <f>E$29</f>
        <v>320.14999999999998</v>
      </c>
      <c r="C109" s="4">
        <f>F$29</f>
        <v>-4552.9013670000004</v>
      </c>
      <c r="D109" s="4" t="s">
        <v>41</v>
      </c>
      <c r="E109" s="4">
        <f t="shared" si="21"/>
        <v>11160.406808475644</v>
      </c>
      <c r="F109" s="10">
        <v>1</v>
      </c>
      <c r="G109" s="4">
        <f t="shared" si="22"/>
        <v>11160.406808475644</v>
      </c>
      <c r="H109" s="4"/>
      <c r="I109" s="4"/>
      <c r="J109" s="4"/>
      <c r="K109" s="50"/>
    </row>
    <row r="110" spans="1:11" ht="13.15" customHeight="1">
      <c r="A110" s="4">
        <f>G$30</f>
        <v>0</v>
      </c>
      <c r="B110" s="4">
        <f>E$30</f>
        <v>325.6893311</v>
      </c>
      <c r="C110" s="4">
        <f>F$30</f>
        <v>-19415.799219999997</v>
      </c>
      <c r="D110" s="4" t="s">
        <v>38</v>
      </c>
      <c r="E110" s="4">
        <f t="shared" si="21"/>
        <v>14862.898885241093</v>
      </c>
      <c r="F110" s="10">
        <v>1</v>
      </c>
      <c r="G110" s="4">
        <f t="shared" si="22"/>
        <v>14862.898885241093</v>
      </c>
      <c r="H110" s="4"/>
      <c r="I110" s="4"/>
      <c r="J110" s="4"/>
      <c r="K110" s="50"/>
    </row>
    <row r="111" spans="1:11" ht="13.15" customHeight="1">
      <c r="A111" s="4"/>
      <c r="B111" s="4"/>
      <c r="C111" s="4"/>
      <c r="D111" s="4"/>
      <c r="E111" s="4"/>
      <c r="F111" s="10"/>
      <c r="G111" s="4">
        <f>SUM(G103:G110)</f>
        <v>64926.124308430852</v>
      </c>
      <c r="H111" s="3"/>
      <c r="I111" s="3"/>
      <c r="J111" s="3"/>
      <c r="K111" s="49"/>
    </row>
    <row r="112" spans="1:11" ht="13.15" customHeight="1">
      <c r="A112" s="4"/>
      <c r="B112" s="4"/>
      <c r="C112" s="4"/>
      <c r="D112" s="4"/>
      <c r="E112" s="4"/>
      <c r="F112" s="10"/>
      <c r="G112" s="4"/>
      <c r="H112" s="4"/>
      <c r="I112" s="4"/>
      <c r="J112" s="4"/>
      <c r="K112" s="50"/>
    </row>
    <row r="113" spans="1:11" ht="13.15" customHeight="1">
      <c r="A113" s="4"/>
      <c r="B113" s="4"/>
      <c r="C113" s="4"/>
      <c r="D113" s="4"/>
      <c r="E113" s="11" t="s">
        <v>8</v>
      </c>
      <c r="F113" s="10"/>
      <c r="G113" s="4"/>
      <c r="H113" s="4"/>
      <c r="I113" s="4"/>
      <c r="J113" s="4"/>
      <c r="K113" s="50"/>
    </row>
    <row r="114" spans="1:11" ht="13.15" customHeight="1">
      <c r="A114" s="4"/>
      <c r="C114" s="4"/>
      <c r="D114" s="4"/>
      <c r="E114" s="4"/>
      <c r="F114" s="10"/>
      <c r="G114" s="4"/>
      <c r="H114" s="4"/>
      <c r="I114" s="4"/>
      <c r="J114" s="4"/>
      <c r="K114" s="50"/>
    </row>
    <row r="115" spans="1:11" ht="13.15" customHeight="1">
      <c r="A115" s="9">
        <f>A84</f>
        <v>0</v>
      </c>
      <c r="B115" s="4">
        <f>$E$20</f>
        <v>26309.1</v>
      </c>
      <c r="C115" s="9">
        <f>C84</f>
        <v>28.280000690000001</v>
      </c>
      <c r="D115" s="4" t="s">
        <v>9</v>
      </c>
      <c r="E115" s="4"/>
      <c r="F115" s="3"/>
      <c r="G115" s="4">
        <f>E115*F115</f>
        <v>0</v>
      </c>
      <c r="H115" s="4"/>
      <c r="I115" s="4"/>
      <c r="J115" s="4"/>
      <c r="K115" s="50"/>
    </row>
    <row r="116" spans="1:11" ht="13.15" customHeight="1">
      <c r="A116" s="9">
        <f>A85</f>
        <v>0</v>
      </c>
      <c r="B116" s="4">
        <f>B115-150</f>
        <v>26159.1</v>
      </c>
      <c r="C116" s="9">
        <f>C85</f>
        <v>28.280000690000001</v>
      </c>
      <c r="D116" s="4" t="s">
        <v>9</v>
      </c>
      <c r="E116" s="4">
        <f>((A116-A115)^2+(C116-C115)^2+(B116-B115)^2)^0.5</f>
        <v>150</v>
      </c>
      <c r="F116" s="53">
        <v>1.7682340000000001</v>
      </c>
      <c r="G116" s="4">
        <f>E116*F116</f>
        <v>265.23509999999999</v>
      </c>
      <c r="H116" s="4"/>
      <c r="I116" s="4"/>
      <c r="J116" s="4"/>
      <c r="K116" s="50"/>
    </row>
    <row r="117" spans="1:11" ht="13.15" customHeight="1">
      <c r="A117" s="9">
        <f>A86</f>
        <v>0</v>
      </c>
      <c r="B117" s="9">
        <f>E$21</f>
        <v>95.686195369999993</v>
      </c>
      <c r="C117" s="9">
        <f>F$21</f>
        <v>-8.5769052509999995</v>
      </c>
      <c r="D117" s="4" t="s">
        <v>23</v>
      </c>
      <c r="E117" s="4">
        <f t="shared" ref="E117:E122" si="23">((A117-A116)^2+(C117-C116)^2+(B117-B116)^2)^0.5</f>
        <v>26063.439864739521</v>
      </c>
      <c r="F117" s="10">
        <v>1</v>
      </c>
      <c r="G117" s="4">
        <f t="shared" ref="G117:G122" si="24">E117*F117</f>
        <v>26063.439864739521</v>
      </c>
      <c r="H117" s="4"/>
      <c r="I117" s="4"/>
      <c r="J117" s="4"/>
      <c r="K117" s="50"/>
    </row>
    <row r="118" spans="1:11" ht="13.15" customHeight="1">
      <c r="A118" s="4">
        <f>A87</f>
        <v>0</v>
      </c>
      <c r="B118" s="9">
        <f>E$22</f>
        <v>7.5424103740000001</v>
      </c>
      <c r="C118" s="9">
        <f>F$22</f>
        <v>16.472410199999999</v>
      </c>
      <c r="D118" s="4" t="s">
        <v>16</v>
      </c>
      <c r="E118" s="4">
        <f t="shared" si="23"/>
        <v>91.634027729794681</v>
      </c>
      <c r="F118" s="3">
        <v>1.44963</v>
      </c>
      <c r="G118" s="4">
        <f t="shared" si="24"/>
        <v>132.83543561794227</v>
      </c>
      <c r="H118" s="4">
        <f>SUM(G118:G120)</f>
        <v>15903.963300959957</v>
      </c>
      <c r="I118" s="4"/>
      <c r="J118" s="4"/>
      <c r="K118" s="50"/>
    </row>
    <row r="119" spans="1:11" ht="13.15" customHeight="1">
      <c r="A119" s="4">
        <f>A107</f>
        <v>0</v>
      </c>
      <c r="B119" s="9">
        <f>E$27</f>
        <v>32.514541629999997</v>
      </c>
      <c r="C119" s="9">
        <f>F$27</f>
        <v>-71.63652802</v>
      </c>
      <c r="D119" s="4" t="s">
        <v>17</v>
      </c>
      <c r="E119" s="4">
        <f t="shared" si="23"/>
        <v>91.579431826817242</v>
      </c>
      <c r="F119" s="3">
        <v>1.44963</v>
      </c>
      <c r="G119" s="4">
        <f t="shared" si="24"/>
        <v>132.75629175910908</v>
      </c>
      <c r="H119" s="4"/>
      <c r="I119" s="4"/>
      <c r="J119" s="4"/>
      <c r="K119" s="50"/>
    </row>
    <row r="120" spans="1:11" ht="13.15" customHeight="1">
      <c r="A120" s="15">
        <f>A108</f>
        <v>0</v>
      </c>
      <c r="B120" s="15">
        <f>E$28</f>
        <v>48.43282318</v>
      </c>
      <c r="C120" s="15">
        <f>F$28</f>
        <v>-15710</v>
      </c>
      <c r="D120" s="4" t="s">
        <v>40</v>
      </c>
      <c r="E120" s="4">
        <f t="shared" si="23"/>
        <v>15638.371573582905</v>
      </c>
      <c r="F120" s="10">
        <v>1</v>
      </c>
      <c r="G120" s="4">
        <f t="shared" si="24"/>
        <v>15638.371573582905</v>
      </c>
      <c r="H120" s="4"/>
      <c r="I120" s="4"/>
      <c r="J120" s="4"/>
      <c r="K120" s="50"/>
    </row>
    <row r="121" spans="1:11" ht="13.15" customHeight="1">
      <c r="A121" s="15">
        <f>A109</f>
        <v>0</v>
      </c>
      <c r="B121" s="4">
        <f>E$29</f>
        <v>320.14999999999998</v>
      </c>
      <c r="C121" s="4">
        <f>F$29</f>
        <v>-4552.9013670000004</v>
      </c>
      <c r="D121" s="4" t="s">
        <v>41</v>
      </c>
      <c r="E121" s="4">
        <f t="shared" si="23"/>
        <v>11160.406808475644</v>
      </c>
      <c r="F121" s="10">
        <v>1</v>
      </c>
      <c r="G121" s="4">
        <f t="shared" si="24"/>
        <v>11160.406808475644</v>
      </c>
      <c r="H121" s="4"/>
      <c r="I121" s="4"/>
      <c r="J121" s="4"/>
      <c r="K121" s="50"/>
    </row>
    <row r="122" spans="1:11" ht="13.15" customHeight="1">
      <c r="A122" s="15">
        <f>A110</f>
        <v>0</v>
      </c>
      <c r="B122" s="4">
        <f>E$30</f>
        <v>325.6893311</v>
      </c>
      <c r="C122" s="4">
        <f>F$30</f>
        <v>-19415.799219999997</v>
      </c>
      <c r="D122" s="4" t="s">
        <v>38</v>
      </c>
      <c r="E122" s="4">
        <f t="shared" si="23"/>
        <v>14862.898885241093</v>
      </c>
      <c r="F122" s="10">
        <v>1</v>
      </c>
      <c r="G122" s="4">
        <f t="shared" si="24"/>
        <v>14862.898885241093</v>
      </c>
      <c r="H122" s="4"/>
      <c r="I122" s="4"/>
      <c r="J122" s="4"/>
      <c r="K122" s="50"/>
    </row>
    <row r="123" spans="1:11" ht="13.15" customHeight="1">
      <c r="A123" s="4"/>
      <c r="B123" s="4"/>
      <c r="C123" s="4"/>
      <c r="D123" s="4"/>
      <c r="E123" s="4"/>
      <c r="F123" s="10"/>
      <c r="G123" s="4">
        <f>SUM(G115:G122)</f>
        <v>68255.94395941621</v>
      </c>
      <c r="H123" s="11">
        <f>(G111+G123)/2</f>
        <v>66591.034133923531</v>
      </c>
      <c r="I123" s="18">
        <f>G123-G111</f>
        <v>3329.8196509853587</v>
      </c>
      <c r="J123" s="11"/>
      <c r="K123" s="50"/>
    </row>
    <row r="124" spans="1:11" ht="13.15" customHeight="1">
      <c r="K124" s="49"/>
    </row>
  </sheetData>
  <phoneticPr fontId="2" type="noConversion"/>
  <pageMargins left="0.75" right="0.75" top="1" bottom="1" header="0.5" footer="0.5"/>
  <pageSetup scale="80" orientation="landscape" r:id="rId1"/>
  <headerFooter alignWithMargins="0"/>
  <rowBreaks count="2" manualBreakCount="2">
    <brk id="59" max="16383" man="1"/>
    <brk id="9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stable rc</vt:lpstr>
      <vt:lpstr>'stable rc'!Print_Area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cp:lastPrinted>2012-04-16T18:16:13Z</cp:lastPrinted>
  <dcterms:created xsi:type="dcterms:W3CDTF">2007-09-21T22:34:09Z</dcterms:created>
  <dcterms:modified xsi:type="dcterms:W3CDTF">2012-04-16T18:23:55Z</dcterms:modified>
</cp:coreProperties>
</file>