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6060" windowHeight="5772" activeTab="1"/>
  </bookViews>
  <sheets>
    <sheet name="moment of inertia" sheetId="2" r:id="rId1"/>
    <sheet name="frequency" sheetId="3" r:id="rId2"/>
  </sheets>
  <calcPr calcId="144525"/>
</workbook>
</file>

<file path=xl/calcChain.xml><?xml version="1.0" encoding="utf-8"?>
<calcChain xmlns="http://schemas.openxmlformats.org/spreadsheetml/2006/main">
  <c r="I12" i="3" l="1"/>
  <c r="I11" i="3"/>
  <c r="A18" i="3"/>
  <c r="A7" i="3"/>
  <c r="A5" i="2"/>
  <c r="A41" i="3"/>
  <c r="A43" i="3"/>
  <c r="A39" i="3"/>
  <c r="A40" i="3" s="1"/>
  <c r="A17" i="3"/>
  <c r="A19" i="3" s="1"/>
  <c r="A20" i="3" s="1"/>
  <c r="A22" i="3"/>
  <c r="A23" i="3" s="1"/>
  <c r="A26" i="3"/>
  <c r="A27" i="3" s="1"/>
  <c r="A6" i="3"/>
  <c r="A10" i="2"/>
  <c r="A11" i="2" s="1"/>
  <c r="A7" i="2"/>
  <c r="A8" i="2" s="1"/>
  <c r="A4" i="2"/>
  <c r="A12" i="2" l="1"/>
  <c r="A13" i="2" s="1"/>
  <c r="A10" i="3" s="1"/>
  <c r="A11" i="3" s="1"/>
  <c r="A34" i="3"/>
  <c r="A32" i="3"/>
  <c r="E33" i="3" s="1"/>
  <c r="A42" i="3"/>
  <c r="A45" i="3" l="1"/>
  <c r="A44" i="3"/>
</calcChain>
</file>

<file path=xl/sharedStrings.xml><?xml version="1.0" encoding="utf-8"?>
<sst xmlns="http://schemas.openxmlformats.org/spreadsheetml/2006/main" count="119" uniqueCount="78">
  <si>
    <t>s</t>
  </si>
  <si>
    <t>r</t>
  </si>
  <si>
    <t>mm</t>
  </si>
  <si>
    <t>t</t>
  </si>
  <si>
    <t>L</t>
  </si>
  <si>
    <t>mm^4</t>
  </si>
  <si>
    <t>b</t>
  </si>
  <si>
    <t>mm^2</t>
  </si>
  <si>
    <t>deg</t>
  </si>
  <si>
    <t>Hollow regular polygon with n sides</t>
  </si>
  <si>
    <t>--</t>
  </si>
  <si>
    <t>n</t>
  </si>
  <si>
    <t>alpha</t>
  </si>
  <si>
    <t>a</t>
  </si>
  <si>
    <t>I</t>
  </si>
  <si>
    <t>m^4</t>
  </si>
  <si>
    <t>kg</t>
  </si>
  <si>
    <t>M</t>
  </si>
  <si>
    <t>Mb</t>
  </si>
  <si>
    <t>mass of beam</t>
  </si>
  <si>
    <t>discrete mass at end of beam</t>
  </si>
  <si>
    <t>m</t>
  </si>
  <si>
    <t>length of beam</t>
  </si>
  <si>
    <t>E</t>
  </si>
  <si>
    <t>elastic modulus</t>
  </si>
  <si>
    <t>Hz</t>
  </si>
  <si>
    <t>f1</t>
  </si>
  <si>
    <t>first beam bending frequency</t>
  </si>
  <si>
    <t>Pa</t>
  </si>
  <si>
    <t>modulus of inertia</t>
  </si>
  <si>
    <t>Is</t>
  </si>
  <si>
    <t>Icorrected</t>
  </si>
  <si>
    <t>Mr</t>
  </si>
  <si>
    <t>mass of upper ring</t>
  </si>
  <si>
    <t>Mp</t>
  </si>
  <si>
    <t>payload mass</t>
  </si>
  <si>
    <t>bending: cantilevered beam with mass at the end</t>
  </si>
  <si>
    <t>bending:</t>
  </si>
  <si>
    <t>torsion:</t>
  </si>
  <si>
    <t>G</t>
  </si>
  <si>
    <t>mu</t>
  </si>
  <si>
    <t>Ip</t>
  </si>
  <si>
    <t>R.D. Blevins, Formulas for Natural Frequency and Mode Shape, Table 8-19, no. 6</t>
  </si>
  <si>
    <t>shear modulus, G = E/(2(1+nu))</t>
  </si>
  <si>
    <t>nu</t>
  </si>
  <si>
    <t>Poisson's ratio</t>
  </si>
  <si>
    <t>J</t>
  </si>
  <si>
    <t>mass moment of inertia about axis of torsion (Table 5-2)</t>
  </si>
  <si>
    <t>mass density</t>
  </si>
  <si>
    <t>beam length</t>
  </si>
  <si>
    <t>length of cross-section side</t>
  </si>
  <si>
    <t>A</t>
  </si>
  <si>
    <t>area</t>
  </si>
  <si>
    <t>thickness</t>
  </si>
  <si>
    <t xml:space="preserve"> --</t>
  </si>
  <si>
    <t>Kg/m^3</t>
  </si>
  <si>
    <t>C1</t>
  </si>
  <si>
    <t>torsional constant for closed cross-section (Table 8-18)</t>
  </si>
  <si>
    <t>length of leg side</t>
  </si>
  <si>
    <t>a2</t>
  </si>
  <si>
    <t>a1</t>
  </si>
  <si>
    <t>C2</t>
  </si>
  <si>
    <t>torsional constant for open cross-section (Table 8-18)</t>
  </si>
  <si>
    <t>polar area moment of inertia</t>
  </si>
  <si>
    <t>=mLC/J for Figure 8-23</t>
  </si>
  <si>
    <t>l</t>
  </si>
  <si>
    <t>eigenvalue from Figure 8-23</t>
  </si>
  <si>
    <t>kg m^2</t>
  </si>
  <si>
    <t>1st torsional frequency</t>
  </si>
  <si>
    <t>k11</t>
  </si>
  <si>
    <t>D</t>
  </si>
  <si>
    <t>f</t>
  </si>
  <si>
    <t>areal density</t>
  </si>
  <si>
    <t>kg/m^2</t>
  </si>
  <si>
    <t>Ly</t>
  </si>
  <si>
    <t>Simple-Free</t>
  </si>
  <si>
    <t>Simple-Simple</t>
  </si>
  <si>
    <t>simple-free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</si>
</sst>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frequency!$H$38:$H$43</c:f>
              <c:numCache>
                <c:formatCode>General</c:formatCode>
                <c:ptCount val="6"/>
                <c:pt idx="0">
                  <c:v>1</c:v>
                </c:pt>
                <c:pt idx="1">
                  <c:v>1.6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5</c:v>
                </c:pt>
              </c:numCache>
            </c:numRef>
          </c:xVal>
          <c:yVal>
            <c:numRef>
              <c:f>frequency!$I$38:$I$43</c:f>
              <c:numCache>
                <c:formatCode>General</c:formatCode>
                <c:ptCount val="6"/>
                <c:pt idx="0">
                  <c:v>11.843</c:v>
                </c:pt>
                <c:pt idx="1">
                  <c:v>14.409000000000001</c:v>
                </c:pt>
                <c:pt idx="2">
                  <c:v>16.481000000000002</c:v>
                </c:pt>
                <c:pt idx="3">
                  <c:v>19.244</c:v>
                </c:pt>
                <c:pt idx="4">
                  <c:v>22.204999999999998</c:v>
                </c:pt>
                <c:pt idx="5">
                  <c:v>35.133000000000003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928512"/>
        <c:axId val="228934400"/>
      </c:scatterChart>
      <c:valAx>
        <c:axId val="2289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934400"/>
        <c:crosses val="autoZero"/>
        <c:crossBetween val="midCat"/>
      </c:valAx>
      <c:valAx>
        <c:axId val="22893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928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27</xdr:row>
      <xdr:rowOff>148590</xdr:rowOff>
    </xdr:from>
    <xdr:to>
      <xdr:col>17</xdr:col>
      <xdr:colOff>396240</xdr:colOff>
      <xdr:row>42</xdr:row>
      <xdr:rowOff>148590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6" sqref="A6"/>
    </sheetView>
  </sheetViews>
  <sheetFormatPr defaultRowHeight="14.4" x14ac:dyDescent="0.3"/>
  <cols>
    <col min="1" max="1" width="10" bestFit="1" customWidth="1"/>
  </cols>
  <sheetData>
    <row r="2" spans="1:3" x14ac:dyDescent="0.3">
      <c r="B2" t="s">
        <v>9</v>
      </c>
    </row>
    <row r="3" spans="1:3" x14ac:dyDescent="0.3">
      <c r="A3">
        <v>3</v>
      </c>
      <c r="B3" s="2" t="s">
        <v>10</v>
      </c>
      <c r="C3" t="s">
        <v>11</v>
      </c>
    </row>
    <row r="4" spans="1:3" x14ac:dyDescent="0.3">
      <c r="A4">
        <f>360/(2*A3)</f>
        <v>60</v>
      </c>
      <c r="B4" t="s">
        <v>8</v>
      </c>
      <c r="C4" t="s">
        <v>12</v>
      </c>
    </row>
    <row r="5" spans="1:3" x14ac:dyDescent="0.3">
      <c r="A5">
        <f>2*1.9</f>
        <v>3.8</v>
      </c>
      <c r="B5" t="s">
        <v>2</v>
      </c>
      <c r="C5" t="s">
        <v>3</v>
      </c>
    </row>
    <row r="6" spans="1:3" x14ac:dyDescent="0.3">
      <c r="A6">
        <v>690</v>
      </c>
      <c r="B6" t="s">
        <v>2</v>
      </c>
      <c r="C6" t="s">
        <v>13</v>
      </c>
    </row>
    <row r="7" spans="1:3" x14ac:dyDescent="0.3">
      <c r="A7" s="1">
        <f>(A3*A6^3*A5/8)*(1/3+1/(TAN(RADIANS(A4))^2))*(1-3*A5*TAN(RADIANS(A4))/A6+4*(A5*TAN(RADIANS(A4))/A6)^2-2*(A5*TAN(RADIANS(A4))/A6)^3)</f>
        <v>303265857.01766938</v>
      </c>
      <c r="B7" t="s">
        <v>5</v>
      </c>
      <c r="C7" t="s">
        <v>14</v>
      </c>
    </row>
    <row r="8" spans="1:3" x14ac:dyDescent="0.3">
      <c r="A8" s="1">
        <f>A7/1000000000000</f>
        <v>3.0326585701766939E-4</v>
      </c>
      <c r="B8" t="s">
        <v>15</v>
      </c>
      <c r="C8" t="s">
        <v>14</v>
      </c>
    </row>
    <row r="10" spans="1:3" x14ac:dyDescent="0.3">
      <c r="A10">
        <f>A6-2*165</f>
        <v>360</v>
      </c>
      <c r="B10" t="s">
        <v>2</v>
      </c>
      <c r="C10" t="s">
        <v>0</v>
      </c>
    </row>
    <row r="11" spans="1:3" x14ac:dyDescent="0.3">
      <c r="A11">
        <f>A10^3*A5/12</f>
        <v>14774400</v>
      </c>
      <c r="B11" t="s">
        <v>5</v>
      </c>
      <c r="C11" t="s">
        <v>30</v>
      </c>
    </row>
    <row r="12" spans="1:3" x14ac:dyDescent="0.3">
      <c r="A12" s="1">
        <f>A7-3*A11</f>
        <v>258942657.01766938</v>
      </c>
      <c r="B12" t="s">
        <v>5</v>
      </c>
      <c r="C12" t="s">
        <v>31</v>
      </c>
    </row>
    <row r="13" spans="1:3" x14ac:dyDescent="0.3">
      <c r="A13" s="1">
        <f>A12/1000000000000</f>
        <v>2.589426570176694E-4</v>
      </c>
      <c r="B13" t="s">
        <v>15</v>
      </c>
      <c r="C13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A45" sqref="A45"/>
    </sheetView>
  </sheetViews>
  <sheetFormatPr defaultRowHeight="14.4" x14ac:dyDescent="0.3"/>
  <cols>
    <col min="1" max="1" width="12" bestFit="1" customWidth="1"/>
    <col min="2" max="2" width="10.21875" customWidth="1"/>
    <col min="3" max="3" width="6.33203125" customWidth="1"/>
    <col min="4" max="4" width="28.21875" customWidth="1"/>
  </cols>
  <sheetData>
    <row r="1" spans="1:9" x14ac:dyDescent="0.3">
      <c r="A1" t="s">
        <v>36</v>
      </c>
    </row>
    <row r="3" spans="1:9" x14ac:dyDescent="0.3">
      <c r="B3" t="s">
        <v>37</v>
      </c>
    </row>
    <row r="4" spans="1:9" x14ac:dyDescent="0.3">
      <c r="A4">
        <v>25.7</v>
      </c>
      <c r="B4" t="s">
        <v>16</v>
      </c>
      <c r="C4" t="s">
        <v>32</v>
      </c>
      <c r="D4" t="s">
        <v>33</v>
      </c>
    </row>
    <row r="5" spans="1:9" x14ac:dyDescent="0.3">
      <c r="A5">
        <v>30</v>
      </c>
      <c r="B5" t="s">
        <v>16</v>
      </c>
      <c r="C5" t="s">
        <v>34</v>
      </c>
      <c r="D5" t="s">
        <v>35</v>
      </c>
    </row>
    <row r="6" spans="1:9" x14ac:dyDescent="0.3">
      <c r="A6">
        <f>A5+A4</f>
        <v>55.7</v>
      </c>
      <c r="B6" t="s">
        <v>16</v>
      </c>
      <c r="C6" t="s">
        <v>17</v>
      </c>
      <c r="D6" t="s">
        <v>20</v>
      </c>
    </row>
    <row r="7" spans="1:9" x14ac:dyDescent="0.3">
      <c r="A7">
        <f>40.1*'moment of inertia'!A5/1.9</f>
        <v>80.2</v>
      </c>
      <c r="B7" t="s">
        <v>16</v>
      </c>
      <c r="C7" t="s">
        <v>18</v>
      </c>
      <c r="D7" t="s">
        <v>19</v>
      </c>
    </row>
    <row r="8" spans="1:9" x14ac:dyDescent="0.3">
      <c r="A8">
        <v>1.649</v>
      </c>
      <c r="B8" t="s">
        <v>21</v>
      </c>
      <c r="C8" t="s">
        <v>4</v>
      </c>
      <c r="D8" t="s">
        <v>22</v>
      </c>
    </row>
    <row r="9" spans="1:9" x14ac:dyDescent="0.3">
      <c r="A9" s="1">
        <v>193000000000</v>
      </c>
      <c r="B9" t="s">
        <v>28</v>
      </c>
      <c r="C9" t="s">
        <v>23</v>
      </c>
      <c r="D9" t="s">
        <v>24</v>
      </c>
    </row>
    <row r="10" spans="1:9" x14ac:dyDescent="0.3">
      <c r="A10" s="1">
        <f>'moment of inertia'!A13</f>
        <v>2.589426570176694E-4</v>
      </c>
      <c r="B10" t="s">
        <v>15</v>
      </c>
      <c r="C10" t="s">
        <v>14</v>
      </c>
      <c r="D10" t="s">
        <v>29</v>
      </c>
    </row>
    <row r="11" spans="1:9" x14ac:dyDescent="0.3">
      <c r="A11" s="3">
        <f>SQRT(3*A9*A10/(A8^3*(A6+0.24*A7)))/(2*PI())</f>
        <v>106.30414675259061</v>
      </c>
      <c r="B11" t="s">
        <v>25</v>
      </c>
      <c r="C11" t="s">
        <v>26</v>
      </c>
      <c r="D11" t="s">
        <v>27</v>
      </c>
      <c r="I11">
        <f>106/81</f>
        <v>1.308641975308642</v>
      </c>
    </row>
    <row r="12" spans="1:9" x14ac:dyDescent="0.3">
      <c r="I12">
        <f>I11*56</f>
        <v>73.283950617283949</v>
      </c>
    </row>
    <row r="14" spans="1:9" x14ac:dyDescent="0.3">
      <c r="B14" t="s">
        <v>38</v>
      </c>
    </row>
    <row r="15" spans="1:9" x14ac:dyDescent="0.3">
      <c r="B15" t="s">
        <v>42</v>
      </c>
    </row>
    <row r="16" spans="1:9" x14ac:dyDescent="0.3">
      <c r="A16">
        <v>690</v>
      </c>
      <c r="B16" t="s">
        <v>2</v>
      </c>
      <c r="C16" t="s">
        <v>60</v>
      </c>
      <c r="D16" t="s">
        <v>50</v>
      </c>
    </row>
    <row r="17" spans="1:5" x14ac:dyDescent="0.3">
      <c r="A17" s="1">
        <f>A16^2*COS(RADIANS(30))*SIN(RADIANS(30))</f>
        <v>206157.3473708856</v>
      </c>
      <c r="B17" t="s">
        <v>7</v>
      </c>
      <c r="C17" t="s">
        <v>51</v>
      </c>
      <c r="D17" t="s">
        <v>52</v>
      </c>
      <c r="E17" s="1"/>
    </row>
    <row r="18" spans="1:5" x14ac:dyDescent="0.3">
      <c r="A18">
        <f>'moment of inertia'!A5</f>
        <v>3.8</v>
      </c>
      <c r="B18" t="s">
        <v>2</v>
      </c>
      <c r="C18" t="s">
        <v>3</v>
      </c>
      <c r="D18" t="s">
        <v>53</v>
      </c>
    </row>
    <row r="19" spans="1:5" x14ac:dyDescent="0.3">
      <c r="A19">
        <f>4*A17^2*A18/(3*A16)</f>
        <v>312083549.99999994</v>
      </c>
      <c r="B19" t="s">
        <v>7</v>
      </c>
      <c r="C19" t="s">
        <v>56</v>
      </c>
      <c r="D19" t="s">
        <v>57</v>
      </c>
    </row>
    <row r="20" spans="1:5" x14ac:dyDescent="0.3">
      <c r="A20" s="1">
        <f>A19/10^6</f>
        <v>312.08354999999995</v>
      </c>
      <c r="B20" t="s">
        <v>15</v>
      </c>
      <c r="C20" t="s">
        <v>56</v>
      </c>
    </row>
    <row r="21" spans="1:5" x14ac:dyDescent="0.3">
      <c r="A21">
        <v>165</v>
      </c>
      <c r="B21" t="s">
        <v>2</v>
      </c>
      <c r="C21" t="s">
        <v>59</v>
      </c>
      <c r="D21" t="s">
        <v>58</v>
      </c>
    </row>
    <row r="22" spans="1:5" x14ac:dyDescent="0.3">
      <c r="A22">
        <f>6*A21*A18^3/3</f>
        <v>18107.759999999998</v>
      </c>
      <c r="B22" t="s">
        <v>7</v>
      </c>
      <c r="C22" t="s">
        <v>61</v>
      </c>
      <c r="D22" t="s">
        <v>62</v>
      </c>
    </row>
    <row r="23" spans="1:5" x14ac:dyDescent="0.3">
      <c r="A23" s="1">
        <f>A22/10^6</f>
        <v>1.8107759999999997E-2</v>
      </c>
      <c r="B23" t="s">
        <v>15</v>
      </c>
      <c r="C23" t="s">
        <v>61</v>
      </c>
    </row>
    <row r="25" spans="1:5" x14ac:dyDescent="0.3">
      <c r="A25">
        <v>0.28999999999999998</v>
      </c>
      <c r="B25" t="s">
        <v>54</v>
      </c>
      <c r="C25" t="s">
        <v>44</v>
      </c>
      <c r="D25" t="s">
        <v>45</v>
      </c>
    </row>
    <row r="26" spans="1:5" x14ac:dyDescent="0.3">
      <c r="A26" s="1">
        <f>A9</f>
        <v>193000000000</v>
      </c>
      <c r="B26" t="s">
        <v>28</v>
      </c>
      <c r="C26" t="s">
        <v>23</v>
      </c>
      <c r="D26" t="s">
        <v>24</v>
      </c>
    </row>
    <row r="27" spans="1:5" x14ac:dyDescent="0.3">
      <c r="A27" s="1">
        <f>A26/(2*(1+A25))</f>
        <v>74806201550.387589</v>
      </c>
      <c r="B27" t="s">
        <v>28</v>
      </c>
      <c r="C27" t="s">
        <v>39</v>
      </c>
      <c r="D27" t="s">
        <v>43</v>
      </c>
    </row>
    <row r="28" spans="1:5" x14ac:dyDescent="0.3">
      <c r="A28" s="1">
        <v>8000</v>
      </c>
      <c r="B28" t="s">
        <v>55</v>
      </c>
      <c r="C28" t="s">
        <v>40</v>
      </c>
      <c r="D28" t="s">
        <v>48</v>
      </c>
    </row>
    <row r="29" spans="1:5" x14ac:dyDescent="0.3">
      <c r="A29" s="1">
        <v>2.7E-4</v>
      </c>
      <c r="B29" t="s">
        <v>15</v>
      </c>
      <c r="C29" t="s">
        <v>41</v>
      </c>
      <c r="D29" t="s">
        <v>63</v>
      </c>
    </row>
    <row r="30" spans="1:5" x14ac:dyDescent="0.3">
      <c r="A30">
        <v>1.0169999999999999</v>
      </c>
      <c r="C30" t="s">
        <v>4</v>
      </c>
      <c r="D30" t="s">
        <v>49</v>
      </c>
    </row>
    <row r="31" spans="1:5" x14ac:dyDescent="0.3">
      <c r="A31" s="1">
        <v>2.44</v>
      </c>
      <c r="B31" t="s">
        <v>67</v>
      </c>
      <c r="C31" t="s">
        <v>46</v>
      </c>
      <c r="D31" t="s">
        <v>47</v>
      </c>
    </row>
    <row r="32" spans="1:5" x14ac:dyDescent="0.3">
      <c r="A32" s="1">
        <f>A28*A30*A23/A31</f>
        <v>60.378989901639322</v>
      </c>
      <c r="C32" s="4" t="s">
        <v>6</v>
      </c>
      <c r="D32" s="2" t="s">
        <v>64</v>
      </c>
    </row>
    <row r="33" spans="1:9" x14ac:dyDescent="0.3">
      <c r="A33" s="5">
        <v>1.389</v>
      </c>
      <c r="B33" t="s">
        <v>54</v>
      </c>
      <c r="C33" s="4" t="s">
        <v>65</v>
      </c>
      <c r="D33" t="s">
        <v>66</v>
      </c>
      <c r="E33" s="1">
        <f>TAN(A33)-A32/A33</f>
        <v>-38.02946669980804</v>
      </c>
    </row>
    <row r="34" spans="1:9" x14ac:dyDescent="0.3">
      <c r="A34">
        <f>SQRT(A23*A27/(A28*A29))*A33/(2*PI()*A30)</f>
        <v>5443.4685145206449</v>
      </c>
      <c r="B34" t="s">
        <v>25</v>
      </c>
      <c r="C34" t="s">
        <v>26</v>
      </c>
      <c r="D34" t="s">
        <v>68</v>
      </c>
    </row>
    <row r="37" spans="1:9" x14ac:dyDescent="0.3">
      <c r="A37">
        <v>0.36</v>
      </c>
      <c r="C37" t="s">
        <v>74</v>
      </c>
      <c r="H37" t="s">
        <v>13</v>
      </c>
      <c r="I37" t="s">
        <v>69</v>
      </c>
    </row>
    <row r="38" spans="1:9" x14ac:dyDescent="0.3">
      <c r="A38">
        <v>0.24</v>
      </c>
      <c r="C38" t="s">
        <v>4</v>
      </c>
      <c r="H38">
        <v>1</v>
      </c>
      <c r="I38">
        <v>11.843</v>
      </c>
    </row>
    <row r="39" spans="1:9" x14ac:dyDescent="0.3">
      <c r="A39">
        <f>A37/A38</f>
        <v>1.5</v>
      </c>
      <c r="C39" s="4" t="s">
        <v>13</v>
      </c>
      <c r="H39">
        <v>1.6</v>
      </c>
      <c r="I39">
        <v>14.409000000000001</v>
      </c>
    </row>
    <row r="40" spans="1:9" x14ac:dyDescent="0.3">
      <c r="A40">
        <f>0.3411*A39^2+3.81*A39+7.5792</f>
        <v>14.061675000000001</v>
      </c>
      <c r="C40" t="s">
        <v>69</v>
      </c>
      <c r="D40" t="s">
        <v>75</v>
      </c>
      <c r="H40">
        <v>2</v>
      </c>
      <c r="I40">
        <v>16.481000000000002</v>
      </c>
    </row>
    <row r="41" spans="1:9" x14ac:dyDescent="0.3">
      <c r="A41">
        <f>PI()^2*(1+A39^2)</f>
        <v>32.076214303540411</v>
      </c>
      <c r="C41" t="s">
        <v>69</v>
      </c>
      <c r="D41" t="s">
        <v>76</v>
      </c>
      <c r="H41">
        <v>2.5</v>
      </c>
      <c r="I41">
        <v>19.244</v>
      </c>
    </row>
    <row r="42" spans="1:9" x14ac:dyDescent="0.3">
      <c r="A42">
        <f>A26*(A18/1000)^3/(12*(1-A25^2))</f>
        <v>963.56006842086106</v>
      </c>
      <c r="B42" t="s">
        <v>28</v>
      </c>
      <c r="C42" t="s">
        <v>70</v>
      </c>
      <c r="H42">
        <v>3</v>
      </c>
      <c r="I42">
        <v>22.204999999999998</v>
      </c>
    </row>
    <row r="43" spans="1:9" x14ac:dyDescent="0.3">
      <c r="A43" s="1">
        <f>A28*A18/1000</f>
        <v>30.4</v>
      </c>
      <c r="B43" t="s">
        <v>73</v>
      </c>
      <c r="C43" t="s">
        <v>1</v>
      </c>
      <c r="D43" t="s">
        <v>72</v>
      </c>
      <c r="H43">
        <v>5</v>
      </c>
      <c r="I43">
        <v>35.133000000000003</v>
      </c>
    </row>
    <row r="44" spans="1:9" x14ac:dyDescent="0.3">
      <c r="A44" s="1">
        <f>A40*SQRT(A42/A43)/(A37^2*2*PI())</f>
        <v>97.219815219156274</v>
      </c>
      <c r="B44" t="s">
        <v>25</v>
      </c>
      <c r="C44" t="s">
        <v>71</v>
      </c>
      <c r="D44" t="s">
        <v>77</v>
      </c>
    </row>
    <row r="45" spans="1:9" x14ac:dyDescent="0.3">
      <c r="A45" s="1">
        <f>A41*SQRT(A42/A43)/(A37^2*2*PI())</f>
        <v>221.76900173843131</v>
      </c>
      <c r="B45" t="s">
        <v>25</v>
      </c>
      <c r="C45" t="s">
        <v>71</v>
      </c>
      <c r="D45" t="s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moment of inertia</vt:lpstr>
      <vt:lpstr>frequency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2011-07-11T18:35:00Z</dcterms:created>
  <dcterms:modified xsi:type="dcterms:W3CDTF">2011-07-18T07:57:29Z</dcterms:modified>
</cp:coreProperties>
</file>