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checkCompatibility="1" autoCompressPictures="0"/>
  <bookViews>
    <workbookView xWindow="0" yWindow="0" windowWidth="25600" windowHeight="160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Sheet1!$A$2:$A$12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12" i="1" l="1"/>
  <c r="Z12" i="1"/>
  <c r="Y32" i="1"/>
  <c r="Z32" i="1"/>
  <c r="Y41" i="1"/>
  <c r="Y13" i="1"/>
  <c r="Z13" i="1"/>
  <c r="Y33" i="1"/>
  <c r="Z33" i="1"/>
  <c r="Y42" i="1"/>
  <c r="Y40" i="1"/>
  <c r="Y43" i="1"/>
  <c r="Y44" i="1"/>
  <c r="V5" i="1"/>
  <c r="V6" i="1"/>
  <c r="V36" i="1"/>
  <c r="V34" i="1"/>
  <c r="V33" i="1"/>
  <c r="V32" i="1"/>
  <c r="Z36" i="1"/>
  <c r="Y36" i="1"/>
  <c r="Y35" i="1"/>
  <c r="Z35" i="1"/>
  <c r="Z34" i="1"/>
  <c r="Y34" i="1"/>
  <c r="C33" i="1"/>
  <c r="C35" i="1"/>
  <c r="C36" i="1"/>
  <c r="C38" i="1"/>
  <c r="D36" i="1"/>
  <c r="H34" i="1"/>
  <c r="F34" i="1"/>
  <c r="F35" i="1"/>
  <c r="E35" i="1"/>
  <c r="D34" i="1"/>
  <c r="E34" i="1"/>
  <c r="G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W34" i="1"/>
  <c r="X34" i="1"/>
  <c r="C34" i="1"/>
  <c r="C32" i="1"/>
  <c r="M32" i="1"/>
  <c r="D33" i="1"/>
  <c r="D35" i="1"/>
  <c r="D39" i="1"/>
  <c r="E33" i="1"/>
  <c r="E36" i="1"/>
  <c r="E39" i="1"/>
  <c r="F33" i="1"/>
  <c r="F36" i="1"/>
  <c r="F39" i="1"/>
  <c r="G33" i="1"/>
  <c r="G35" i="1"/>
  <c r="G36" i="1"/>
  <c r="G39" i="1"/>
  <c r="H33" i="1"/>
  <c r="H35" i="1"/>
  <c r="H36" i="1"/>
  <c r="H39" i="1"/>
  <c r="I33" i="1"/>
  <c r="I35" i="1"/>
  <c r="I36" i="1"/>
  <c r="I39" i="1"/>
  <c r="J33" i="1"/>
  <c r="J35" i="1"/>
  <c r="J36" i="1"/>
  <c r="J39" i="1"/>
  <c r="K33" i="1"/>
  <c r="K35" i="1"/>
  <c r="K36" i="1"/>
  <c r="K39" i="1"/>
  <c r="L33" i="1"/>
  <c r="L35" i="1"/>
  <c r="L36" i="1"/>
  <c r="L39" i="1"/>
  <c r="M33" i="1"/>
  <c r="M35" i="1"/>
  <c r="M36" i="1"/>
  <c r="M39" i="1"/>
  <c r="N33" i="1"/>
  <c r="N35" i="1"/>
  <c r="N36" i="1"/>
  <c r="N39" i="1"/>
  <c r="O33" i="1"/>
  <c r="O35" i="1"/>
  <c r="O36" i="1"/>
  <c r="O39" i="1"/>
  <c r="P33" i="1"/>
  <c r="P35" i="1"/>
  <c r="P36" i="1"/>
  <c r="P39" i="1"/>
  <c r="Q33" i="1"/>
  <c r="Q35" i="1"/>
  <c r="Q36" i="1"/>
  <c r="Q39" i="1"/>
  <c r="R33" i="1"/>
  <c r="R35" i="1"/>
  <c r="R36" i="1"/>
  <c r="R39" i="1"/>
  <c r="S33" i="1"/>
  <c r="S35" i="1"/>
  <c r="S36" i="1"/>
  <c r="S39" i="1"/>
  <c r="T33" i="1"/>
  <c r="T35" i="1"/>
  <c r="T36" i="1"/>
  <c r="T39" i="1"/>
  <c r="U33" i="1"/>
  <c r="U35" i="1"/>
  <c r="U36" i="1"/>
  <c r="U39" i="1"/>
  <c r="V35" i="1"/>
  <c r="V39" i="1"/>
  <c r="W33" i="1"/>
  <c r="W35" i="1"/>
  <c r="W36" i="1"/>
  <c r="W39" i="1"/>
  <c r="X33" i="1"/>
  <c r="X35" i="1"/>
  <c r="X36" i="1"/>
  <c r="X39" i="1"/>
  <c r="Y39" i="1"/>
  <c r="Z39" i="1"/>
  <c r="C39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D32" i="1"/>
  <c r="E32" i="1"/>
  <c r="F32" i="1"/>
  <c r="G32" i="1"/>
  <c r="H32" i="1"/>
  <c r="I32" i="1"/>
  <c r="J32" i="1"/>
  <c r="K32" i="1"/>
  <c r="L32" i="1"/>
  <c r="N32" i="1"/>
  <c r="O32" i="1"/>
  <c r="P32" i="1"/>
  <c r="Q32" i="1"/>
  <c r="R32" i="1"/>
  <c r="S32" i="1"/>
  <c r="T32" i="1"/>
  <c r="U32" i="1"/>
  <c r="W32" i="1"/>
  <c r="X32" i="1"/>
  <c r="V4" i="1"/>
  <c r="U6" i="1"/>
  <c r="U5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C14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C13" i="1"/>
  <c r="V12" i="1"/>
  <c r="C12" i="1"/>
  <c r="Y16" i="1"/>
  <c r="Y17" i="1"/>
  <c r="Z17" i="1"/>
  <c r="Z16" i="1"/>
  <c r="V17" i="1"/>
  <c r="V16" i="1"/>
  <c r="C17" i="1"/>
  <c r="C16" i="1"/>
  <c r="E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F12" i="1"/>
  <c r="G12" i="1"/>
  <c r="H12" i="1"/>
  <c r="W12" i="1"/>
  <c r="X12" i="1"/>
  <c r="D12" i="1"/>
  <c r="X17" i="1"/>
  <c r="X16" i="1"/>
  <c r="H17" i="1"/>
  <c r="H16" i="1"/>
  <c r="F17" i="1"/>
  <c r="F16" i="1"/>
  <c r="T17" i="1"/>
  <c r="T16" i="1"/>
  <c r="R17" i="1"/>
  <c r="R16" i="1"/>
  <c r="P17" i="1"/>
  <c r="P16" i="1"/>
  <c r="N17" i="1"/>
  <c r="N16" i="1"/>
  <c r="L17" i="1"/>
  <c r="L16" i="1"/>
  <c r="J17" i="1"/>
  <c r="J16" i="1"/>
  <c r="E16" i="1"/>
  <c r="E17" i="1"/>
  <c r="D17" i="1"/>
  <c r="D16" i="1"/>
  <c r="W16" i="1"/>
  <c r="W17" i="1"/>
  <c r="G16" i="1"/>
  <c r="G17" i="1"/>
  <c r="U16" i="1"/>
  <c r="U17" i="1"/>
  <c r="S16" i="1"/>
  <c r="S17" i="1"/>
  <c r="Q16" i="1"/>
  <c r="Q17" i="1"/>
  <c r="O16" i="1"/>
  <c r="O17" i="1"/>
  <c r="M16" i="1"/>
  <c r="M17" i="1"/>
  <c r="K16" i="1"/>
  <c r="K17" i="1"/>
  <c r="I16" i="1"/>
  <c r="I17" i="1"/>
</calcChain>
</file>

<file path=xl/sharedStrings.xml><?xml version="1.0" encoding="utf-8"?>
<sst xmlns="http://schemas.openxmlformats.org/spreadsheetml/2006/main" count="109" uniqueCount="85">
  <si>
    <t>Unit</t>
  </si>
  <si>
    <t>Testing completed on</t>
  </si>
  <si>
    <t>A</t>
  </si>
  <si>
    <t>B</t>
  </si>
  <si>
    <t>C</t>
  </si>
  <si>
    <t>D</t>
  </si>
  <si>
    <t>Masses</t>
  </si>
  <si>
    <t>Average</t>
  </si>
  <si>
    <t>RX</t>
  </si>
  <si>
    <t>RY</t>
  </si>
  <si>
    <t>Horiz</t>
  </si>
  <si>
    <t>Vert</t>
  </si>
  <si>
    <t>V</t>
  </si>
  <si>
    <t>H</t>
  </si>
  <si>
    <t>Vertical Sensor Calibration (counts/mil)</t>
  </si>
  <si>
    <t>Total weight (kg)</t>
  </si>
  <si>
    <t>Induced Torque (N.m)</t>
  </si>
  <si>
    <t>Spring Stiffness (N/m)</t>
  </si>
  <si>
    <t>Linearity (count/count)</t>
  </si>
  <si>
    <t>LLO-Unit # 1</t>
  </si>
  <si>
    <t>LLO-Unit # 2</t>
  </si>
  <si>
    <t>LLO-Unit # 3</t>
  </si>
  <si>
    <t>LHO-Unit # 1</t>
  </si>
  <si>
    <t>LHO-Unit # 2</t>
  </si>
  <si>
    <t>LHO-Unit # 3</t>
  </si>
  <si>
    <t>Shims (mils)</t>
  </si>
  <si>
    <t># 1</t>
  </si>
  <si>
    <t># 2</t>
  </si>
  <si>
    <t># 3</t>
  </si>
  <si>
    <t>Blade Flatness (mils)</t>
  </si>
  <si>
    <t>Locker measurements (mils)</t>
  </si>
  <si>
    <t>LLO-Unit # 4</t>
  </si>
  <si>
    <t>LLO-Unit # 5</t>
  </si>
  <si>
    <t>LLO-Unit # 6</t>
  </si>
  <si>
    <t>LLO-Unit # 7</t>
  </si>
  <si>
    <t>LHO-Unit # 4</t>
  </si>
  <si>
    <t>LHO-Unit # 5</t>
  </si>
  <si>
    <t>LHO-Unit # 6</t>
  </si>
  <si>
    <t>LHO-Unit # 7</t>
  </si>
  <si>
    <t>Average Reference</t>
  </si>
  <si>
    <t>Average Total</t>
  </si>
  <si>
    <t xml:space="preserve"> Actuator plane distance to LZMP (mm)</t>
  </si>
  <si>
    <t>x</t>
  </si>
  <si>
    <t>y</t>
  </si>
  <si>
    <t>Standard Deviation</t>
  </si>
  <si>
    <t>Count</t>
  </si>
  <si>
    <t>Student t95</t>
  </si>
  <si>
    <t>eLIGO LLO</t>
  </si>
  <si>
    <t>eLIGO LHO</t>
  </si>
  <si>
    <t>Reference</t>
  </si>
  <si>
    <t>Minimum 95% confidence</t>
  </si>
  <si>
    <t>Maximum 95% confidence</t>
  </si>
  <si>
    <t>Standard Deviation Total</t>
  </si>
  <si>
    <t>LLO HAM2</t>
  </si>
  <si>
    <t>MIT HAMX</t>
  </si>
  <si>
    <t>LLO HAM3</t>
  </si>
  <si>
    <t>LLO HAM4</t>
  </si>
  <si>
    <t>LLO HAM5</t>
  </si>
  <si>
    <t>LHO HAM2</t>
  </si>
  <si>
    <t>LHO HAM3</t>
  </si>
  <si>
    <t>LHO HAM4</t>
  </si>
  <si>
    <t>LHO HAM5</t>
  </si>
  <si>
    <t>E1000313</t>
  </si>
  <si>
    <t>E1000314</t>
  </si>
  <si>
    <t>E1000324</t>
  </si>
  <si>
    <t>E1000323</t>
  </si>
  <si>
    <t>E1000312</t>
  </si>
  <si>
    <t>E1000311</t>
  </si>
  <si>
    <t>E1000325</t>
  </si>
  <si>
    <t>E1000326</t>
  </si>
  <si>
    <t>E1000327</t>
  </si>
  <si>
    <t>E1000328</t>
  </si>
  <si>
    <t>E1000329</t>
  </si>
  <si>
    <t>*spring stiffness recalculated from raw displacement, dug up passing Sep 2011 data for LZMP</t>
  </si>
  <si>
    <t>E1000330</t>
  </si>
  <si>
    <t>*spring stiffness recalculated from raw displacement, disp sensor calibration, and 3*2[kg]*g = 58.86 [N]</t>
  </si>
  <si>
    <t>E1000331</t>
  </si>
  <si>
    <t>** LZMP computed from low freq. TF information</t>
  </si>
  <si>
    <t>*spring stiffness recalculated from raw displacement, disp sensor calibration, and 3*2[kg]*g = 58.86 [N] ** LZMP computed from low freq. TF information</t>
  </si>
  <si>
    <t>LLO India 1</t>
  </si>
  <si>
    <t>LLO India 2</t>
  </si>
  <si>
    <t>1.2815**</t>
  </si>
  <si>
    <t>1.0643**</t>
  </si>
  <si>
    <t>1.9712**</t>
  </si>
  <si>
    <t>1.6562**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</si>
</sst>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0.0"/>
    <numFmt numFmtId="166" formatCode="mm/dd/yy;@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MT"/>
    </font>
    <font>
      <sz val="8"/>
      <name val="Calibri"/>
      <family val="2"/>
      <scheme val="minor"/>
    </font>
    <font>
      <sz val="12"/>
      <color theme="1"/>
      <name val="TimesNewRomanPSMT"/>
    </font>
    <font>
      <sz val="10"/>
      <color theme="1"/>
      <name val="TimesNewRomanPSMT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1">
    <xf numFmtId="0" fontId="0" fillId="0" borderId="0" xfId="0"/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0" xfId="0" applyFill="1"/>
    <xf numFmtId="0" fontId="0" fillId="6" borderId="0" xfId="0" applyFill="1"/>
    <xf numFmtId="0" fontId="0" fillId="7" borderId="0" xfId="0" applyFill="1"/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6" borderId="13" xfId="0" applyFill="1" applyBorder="1" applyAlignment="1">
      <alignment horizontal="right" vertical="center"/>
    </xf>
    <xf numFmtId="0" fontId="0" fillId="6" borderId="1" xfId="0" applyFill="1" applyBorder="1" applyAlignment="1">
      <alignment horizontal="right" vertical="center"/>
    </xf>
    <xf numFmtId="0" fontId="0" fillId="6" borderId="15" xfId="0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2" fontId="0" fillId="4" borderId="13" xfId="0" applyNumberFormat="1" applyFill="1" applyBorder="1" applyAlignment="1">
      <alignment horizontal="right" vertical="center"/>
    </xf>
    <xf numFmtId="2" fontId="0" fillId="4" borderId="1" xfId="0" applyNumberFormat="1" applyFill="1" applyBorder="1" applyAlignment="1">
      <alignment horizontal="right" vertical="center"/>
    </xf>
    <xf numFmtId="2" fontId="0" fillId="3" borderId="2" xfId="0" applyNumberFormat="1" applyFill="1" applyBorder="1" applyAlignment="1">
      <alignment horizontal="right" vertical="center"/>
    </xf>
    <xf numFmtId="0" fontId="0" fillId="3" borderId="2" xfId="0" applyFill="1" applyBorder="1" applyAlignment="1">
      <alignment horizontal="right" vertical="center"/>
    </xf>
    <xf numFmtId="2" fontId="0" fillId="4" borderId="2" xfId="0" applyNumberForma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10" borderId="13" xfId="0" applyFill="1" applyBorder="1" applyAlignment="1">
      <alignment horizontal="right" vertical="center"/>
    </xf>
    <xf numFmtId="0" fontId="0" fillId="7" borderId="13" xfId="0" applyFill="1" applyBorder="1" applyAlignment="1">
      <alignment horizontal="right" vertical="center"/>
    </xf>
    <xf numFmtId="2" fontId="0" fillId="10" borderId="2" xfId="0" applyNumberFormat="1" applyFill="1" applyBorder="1" applyAlignment="1">
      <alignment horizontal="right" vertical="center"/>
    </xf>
    <xf numFmtId="0" fontId="0" fillId="10" borderId="2" xfId="0" applyFill="1" applyBorder="1" applyAlignment="1">
      <alignment horizontal="right" vertical="center"/>
    </xf>
    <xf numFmtId="2" fontId="0" fillId="7" borderId="2" xfId="0" applyNumberFormat="1" applyFill="1" applyBorder="1" applyAlignment="1">
      <alignment horizontal="right" vertical="center"/>
    </xf>
    <xf numFmtId="2" fontId="0" fillId="7" borderId="13" xfId="0" applyNumberForma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39" fontId="0" fillId="6" borderId="1" xfId="0" applyNumberFormat="1" applyFill="1" applyBorder="1" applyAlignment="1">
      <alignment horizontal="right" vertical="center" wrapText="1"/>
    </xf>
    <xf numFmtId="164" fontId="0" fillId="0" borderId="11" xfId="0" applyNumberFormat="1" applyBorder="1" applyAlignment="1">
      <alignment horizontal="right" vertical="center" wrapText="1"/>
    </xf>
    <xf numFmtId="0" fontId="0" fillId="2" borderId="6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2" fontId="0" fillId="8" borderId="15" xfId="0" applyNumberFormat="1" applyFill="1" applyBorder="1" applyAlignment="1">
      <alignment horizontal="right" vertical="center"/>
    </xf>
    <xf numFmtId="2" fontId="0" fillId="4" borderId="15" xfId="0" applyNumberFormat="1" applyFill="1" applyBorder="1" applyAlignment="1">
      <alignment horizontal="right" vertical="center"/>
    </xf>
    <xf numFmtId="2" fontId="0" fillId="8" borderId="2" xfId="0" applyNumberForma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11" xfId="0" applyFill="1" applyBorder="1" applyAlignment="1">
      <alignment horizontal="right" vertical="center"/>
    </xf>
    <xf numFmtId="0" fontId="0" fillId="9" borderId="13" xfId="0" applyFill="1" applyBorder="1" applyAlignment="1">
      <alignment horizontal="right" vertical="center"/>
    </xf>
    <xf numFmtId="2" fontId="0" fillId="9" borderId="2" xfId="0" applyNumberFormat="1" applyFill="1" applyBorder="1" applyAlignment="1">
      <alignment horizontal="right" vertical="center"/>
    </xf>
    <xf numFmtId="2" fontId="0" fillId="9" borderId="13" xfId="0" applyNumberFormat="1" applyFill="1" applyBorder="1" applyAlignment="1">
      <alignment horizontal="right" vertical="center"/>
    </xf>
    <xf numFmtId="0" fontId="0" fillId="6" borderId="14" xfId="0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2" fontId="0" fillId="4" borderId="9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6" borderId="1" xfId="0" applyFill="1" applyBorder="1" applyAlignment="1">
      <alignment horizontal="right" vertical="center" wrapText="1"/>
    </xf>
    <xf numFmtId="2" fontId="0" fillId="0" borderId="11" xfId="0" applyNumberFormat="1" applyBorder="1" applyAlignment="1">
      <alignment horizontal="right" vertical="center" wrapText="1"/>
    </xf>
    <xf numFmtId="165" fontId="0" fillId="6" borderId="1" xfId="0" applyNumberFormat="1" applyFill="1" applyBorder="1" applyAlignment="1">
      <alignment horizontal="right" vertical="center" wrapText="1"/>
    </xf>
    <xf numFmtId="165" fontId="0" fillId="0" borderId="11" xfId="0" applyNumberFormat="1" applyBorder="1" applyAlignment="1">
      <alignment horizontal="right" vertical="center" wrapText="1"/>
    </xf>
    <xf numFmtId="165" fontId="0" fillId="0" borderId="10" xfId="0" applyNumberFormat="1" applyBorder="1" applyAlignment="1">
      <alignment horizontal="right" vertical="center"/>
    </xf>
    <xf numFmtId="165" fontId="0" fillId="0" borderId="11" xfId="0" applyNumberFormat="1" applyBorder="1" applyAlignment="1">
      <alignment horizontal="right" vertical="center"/>
    </xf>
    <xf numFmtId="165" fontId="0" fillId="0" borderId="12" xfId="0" applyNumberFormat="1" applyBorder="1" applyAlignment="1">
      <alignment horizontal="right" vertical="center"/>
    </xf>
    <xf numFmtId="165" fontId="0" fillId="8" borderId="9" xfId="0" applyNumberFormat="1" applyFill="1" applyBorder="1" applyAlignment="1">
      <alignment horizontal="right" vertical="center"/>
    </xf>
    <xf numFmtId="165" fontId="0" fillId="3" borderId="2" xfId="0" applyNumberFormat="1" applyFill="1" applyBorder="1" applyAlignment="1">
      <alignment horizontal="right" vertical="center"/>
    </xf>
    <xf numFmtId="165" fontId="0" fillId="8" borderId="2" xfId="0" applyNumberFormat="1" applyFill="1" applyBorder="1" applyAlignment="1">
      <alignment horizontal="right" vertical="center"/>
    </xf>
    <xf numFmtId="165" fontId="0" fillId="10" borderId="13" xfId="0" applyNumberFormat="1" applyFill="1" applyBorder="1" applyAlignment="1">
      <alignment horizontal="right" vertical="center"/>
    </xf>
    <xf numFmtId="165" fontId="0" fillId="9" borderId="13" xfId="0" applyNumberFormat="1" applyFill="1" applyBorder="1" applyAlignment="1">
      <alignment horizontal="right" vertical="center"/>
    </xf>
    <xf numFmtId="165" fontId="0" fillId="10" borderId="2" xfId="0" applyNumberFormat="1" applyFill="1" applyBorder="1" applyAlignment="1">
      <alignment horizontal="right" vertical="center"/>
    </xf>
    <xf numFmtId="165" fontId="0" fillId="9" borderId="2" xfId="0" applyNumberFormat="1" applyFill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166" fontId="0" fillId="6" borderId="14" xfId="0" applyNumberFormat="1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/>
    </xf>
    <xf numFmtId="166" fontId="0" fillId="0" borderId="0" xfId="0" applyNumberFormat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/>
    </xf>
    <xf numFmtId="166" fontId="0" fillId="0" borderId="10" xfId="0" applyNumberFormat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166" fontId="0" fillId="0" borderId="11" xfId="0" applyNumberFormat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166" fontId="0" fillId="0" borderId="12" xfId="0" applyNumberForma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2" borderId="10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3" borderId="13" xfId="0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2" fontId="0" fillId="3" borderId="10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2" fontId="0" fillId="4" borderId="10" xfId="0" applyNumberFormat="1" applyFill="1" applyBorder="1" applyAlignment="1">
      <alignment horizontal="right" vertical="center"/>
    </xf>
    <xf numFmtId="0" fontId="0" fillId="10" borderId="1" xfId="0" applyFill="1" applyBorder="1" applyAlignment="1">
      <alignment horizontal="right" vertical="center"/>
    </xf>
    <xf numFmtId="0" fontId="0" fillId="7" borderId="1" xfId="0" applyFill="1" applyBorder="1" applyAlignment="1">
      <alignment horizontal="right" vertical="center"/>
    </xf>
    <xf numFmtId="2" fontId="0" fillId="10" borderId="10" xfId="0" applyNumberFormat="1" applyFill="1" applyBorder="1" applyAlignment="1">
      <alignment horizontal="right" vertical="center"/>
    </xf>
    <xf numFmtId="0" fontId="0" fillId="10" borderId="10" xfId="0" applyFill="1" applyBorder="1" applyAlignment="1">
      <alignment horizontal="right" vertical="center"/>
    </xf>
    <xf numFmtId="2" fontId="0" fillId="7" borderId="10" xfId="0" applyNumberFormat="1" applyFill="1" applyBorder="1" applyAlignment="1">
      <alignment horizontal="right" vertical="center"/>
    </xf>
    <xf numFmtId="2" fontId="0" fillId="7" borderId="1" xfId="0" applyNumberFormat="1" applyFill="1" applyBorder="1" applyAlignment="1">
      <alignment horizontal="right" vertical="center"/>
    </xf>
    <xf numFmtId="0" fontId="3" fillId="0" borderId="0" xfId="0" applyFont="1"/>
    <xf numFmtId="0" fontId="0" fillId="12" borderId="5" xfId="0" applyFill="1" applyBorder="1" applyAlignment="1">
      <alignment horizontal="right" vertical="center"/>
    </xf>
    <xf numFmtId="0" fontId="0" fillId="12" borderId="11" xfId="0" applyFill="1" applyBorder="1" applyAlignment="1">
      <alignment horizontal="right" vertical="center"/>
    </xf>
    <xf numFmtId="0" fontId="0" fillId="12" borderId="6" xfId="0" applyFill="1" applyBorder="1" applyAlignment="1">
      <alignment horizontal="right" vertical="center"/>
    </xf>
    <xf numFmtId="0" fontId="0" fillId="11" borderId="11" xfId="0" applyFill="1" applyBorder="1" applyAlignment="1">
      <alignment horizontal="right" vertical="center"/>
    </xf>
    <xf numFmtId="0" fontId="0" fillId="3" borderId="0" xfId="0" applyFill="1" applyBorder="1"/>
    <xf numFmtId="0" fontId="0" fillId="12" borderId="0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7" borderId="13" xfId="0" applyFill="1" applyBorder="1" applyAlignment="1">
      <alignment horizontal="left" vertical="center"/>
    </xf>
    <xf numFmtId="0" fontId="0" fillId="7" borderId="15" xfId="0" applyFill="1" applyBorder="1" applyAlignment="1">
      <alignment horizontal="left" vertical="center"/>
    </xf>
    <xf numFmtId="0" fontId="0" fillId="10" borderId="13" xfId="0" applyFill="1" applyBorder="1" applyAlignment="1">
      <alignment horizontal="left" vertical="center"/>
    </xf>
    <xf numFmtId="0" fontId="0" fillId="10" borderId="15" xfId="0" applyFill="1" applyBorder="1" applyAlignment="1">
      <alignment horizontal="left" vertical="center"/>
    </xf>
    <xf numFmtId="0" fontId="0" fillId="8" borderId="13" xfId="0" applyFill="1" applyBorder="1" applyAlignment="1">
      <alignment horizontal="left" vertical="center"/>
    </xf>
    <xf numFmtId="0" fontId="0" fillId="8" borderId="15" xfId="0" applyFill="1" applyBorder="1" applyAlignment="1">
      <alignment horizontal="left" vertical="center"/>
    </xf>
    <xf numFmtId="164" fontId="0" fillId="0" borderId="2" xfId="0" applyNumberFormat="1" applyBorder="1" applyAlignment="1">
      <alignment horizontal="right" vertical="center" wrapText="1"/>
    </xf>
    <xf numFmtId="164" fontId="0" fillId="0" borderId="4" xfId="0" applyNumberFormat="1" applyBorder="1" applyAlignment="1">
      <alignment horizontal="right" vertical="center" wrapText="1"/>
    </xf>
    <xf numFmtId="164" fontId="0" fillId="0" borderId="5" xfId="0" applyNumberFormat="1" applyBorder="1" applyAlignment="1">
      <alignment horizontal="right" vertical="center" wrapText="1"/>
    </xf>
    <xf numFmtId="164" fontId="0" fillId="0" borderId="6" xfId="0" applyNumberFormat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6" fontId="0" fillId="0" borderId="4" xfId="0" applyNumberFormat="1" applyBorder="1" applyAlignment="1">
      <alignment horizontal="left" vertical="center" wrapText="1"/>
    </xf>
    <xf numFmtId="166" fontId="0" fillId="0" borderId="9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3" borderId="13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0" borderId="13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</cellXfs>
  <cellStyles count="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workbookViewId="0">
      <pane xSplit="2" ySplit="3" topLeftCell="F11" activePane="bottomRight" state="frozen"/>
      <selection pane="topRight" activeCell="C1" sqref="C1"/>
      <selection pane="bottomLeft" activeCell="A4" sqref="A4"/>
      <selection pane="bottomRight" activeCell="Z24" sqref="Z24"/>
    </sheetView>
  </sheetViews>
  <sheetFormatPr baseColWidth="10" defaultColWidth="8.83203125" defaultRowHeight="14" x14ac:dyDescent="0"/>
  <cols>
    <col min="1" max="1" width="11.83203125" style="68" bestFit="1" customWidth="1"/>
    <col min="2" max="2" width="11.6640625" style="69" customWidth="1"/>
    <col min="3" max="5" width="9.33203125" style="32" bestFit="1" customWidth="1"/>
    <col min="6" max="6" width="11.1640625" style="32" bestFit="1" customWidth="1"/>
    <col min="7" max="11" width="9.33203125" style="32" bestFit="1" customWidth="1"/>
    <col min="12" max="12" width="8.83203125" style="32" customWidth="1"/>
    <col min="13" max="13" width="5.6640625" style="32" customWidth="1"/>
    <col min="14" max="14" width="5.5" style="32" customWidth="1"/>
    <col min="15" max="15" width="5.6640625" style="32" customWidth="1"/>
    <col min="16" max="16" width="5.5" style="32" customWidth="1"/>
    <col min="17" max="17" width="6.1640625" style="32" customWidth="1"/>
    <col min="18" max="18" width="5.6640625" style="32" customWidth="1"/>
    <col min="19" max="19" width="6.83203125" style="32" customWidth="1"/>
    <col min="20" max="20" width="7.6640625" style="32" bestFit="1" customWidth="1"/>
    <col min="21" max="21" width="13.1640625" style="32" customWidth="1"/>
    <col min="22" max="22" width="11.5" style="67" customWidth="1"/>
    <col min="23" max="26" width="9.33203125" style="32" bestFit="1" customWidth="1"/>
  </cols>
  <sheetData>
    <row r="1" spans="1:26" ht="28.5" customHeight="1">
      <c r="C1" s="130" t="s">
        <v>29</v>
      </c>
      <c r="D1" s="131"/>
      <c r="E1" s="132"/>
      <c r="F1" s="141" t="s">
        <v>6</v>
      </c>
      <c r="G1" s="142"/>
      <c r="H1" s="143"/>
      <c r="I1" s="133" t="s">
        <v>25</v>
      </c>
      <c r="J1" s="134"/>
      <c r="K1" s="134"/>
      <c r="L1" s="134"/>
      <c r="M1" s="125" t="s">
        <v>30</v>
      </c>
      <c r="N1" s="126"/>
      <c r="O1" s="126"/>
      <c r="P1" s="126"/>
      <c r="Q1" s="126"/>
      <c r="R1" s="126"/>
      <c r="S1" s="126"/>
      <c r="T1" s="127"/>
      <c r="U1" s="116" t="s">
        <v>14</v>
      </c>
      <c r="V1" s="146" t="s">
        <v>17</v>
      </c>
      <c r="W1" s="139" t="s">
        <v>18</v>
      </c>
      <c r="X1" s="140"/>
      <c r="Y1" s="112" t="s">
        <v>41</v>
      </c>
      <c r="Z1" s="113"/>
    </row>
    <row r="2" spans="1:26" ht="31.5" customHeight="1">
      <c r="A2" s="123" t="s">
        <v>0</v>
      </c>
      <c r="B2" s="121" t="s">
        <v>1</v>
      </c>
      <c r="C2" s="128" t="s">
        <v>26</v>
      </c>
      <c r="D2" s="128" t="s">
        <v>27</v>
      </c>
      <c r="E2" s="135" t="s">
        <v>28</v>
      </c>
      <c r="F2" s="119" t="s">
        <v>15</v>
      </c>
      <c r="G2" s="144" t="s">
        <v>16</v>
      </c>
      <c r="H2" s="145"/>
      <c r="I2" s="128" t="s">
        <v>2</v>
      </c>
      <c r="J2" s="128" t="s">
        <v>3</v>
      </c>
      <c r="K2" s="128" t="s">
        <v>4</v>
      </c>
      <c r="L2" s="128" t="s">
        <v>5</v>
      </c>
      <c r="M2" s="125" t="s">
        <v>2</v>
      </c>
      <c r="N2" s="127"/>
      <c r="O2" s="125" t="s">
        <v>3</v>
      </c>
      <c r="P2" s="127"/>
      <c r="Q2" s="125" t="s">
        <v>4</v>
      </c>
      <c r="R2" s="127"/>
      <c r="S2" s="125" t="s">
        <v>5</v>
      </c>
      <c r="T2" s="127"/>
      <c r="U2" s="117"/>
      <c r="V2" s="147"/>
      <c r="W2" s="135" t="s">
        <v>10</v>
      </c>
      <c r="X2" s="135" t="s">
        <v>11</v>
      </c>
      <c r="Y2" s="114"/>
      <c r="Z2" s="115"/>
    </row>
    <row r="3" spans="1:26">
      <c r="A3" s="124"/>
      <c r="B3" s="122"/>
      <c r="C3" s="129"/>
      <c r="D3" s="129"/>
      <c r="E3" s="136"/>
      <c r="F3" s="120"/>
      <c r="G3" s="2" t="s">
        <v>8</v>
      </c>
      <c r="H3" s="6" t="s">
        <v>9</v>
      </c>
      <c r="I3" s="129"/>
      <c r="J3" s="129"/>
      <c r="K3" s="129"/>
      <c r="L3" s="129"/>
      <c r="M3" s="7" t="s">
        <v>12</v>
      </c>
      <c r="N3" s="7" t="s">
        <v>13</v>
      </c>
      <c r="O3" s="7" t="s">
        <v>12</v>
      </c>
      <c r="P3" s="7" t="s">
        <v>13</v>
      </c>
      <c r="Q3" s="7" t="s">
        <v>12</v>
      </c>
      <c r="R3" s="7" t="s">
        <v>13</v>
      </c>
      <c r="S3" s="7" t="s">
        <v>12</v>
      </c>
      <c r="T3" s="7" t="s">
        <v>13</v>
      </c>
      <c r="U3" s="118"/>
      <c r="V3" s="148"/>
      <c r="W3" s="136"/>
      <c r="X3" s="136"/>
      <c r="Y3" s="88" t="s">
        <v>42</v>
      </c>
      <c r="Z3" s="33" t="s">
        <v>43</v>
      </c>
    </row>
    <row r="4" spans="1:26" s="4" customFormat="1">
      <c r="A4" s="70" t="s">
        <v>49</v>
      </c>
      <c r="B4" s="71"/>
      <c r="C4" s="8">
        <v>0</v>
      </c>
      <c r="D4" s="9">
        <v>0</v>
      </c>
      <c r="E4" s="10">
        <v>0</v>
      </c>
      <c r="F4" s="34">
        <v>596</v>
      </c>
      <c r="G4" s="10">
        <v>0</v>
      </c>
      <c r="H4" s="10">
        <v>0</v>
      </c>
      <c r="I4" s="8">
        <v>125</v>
      </c>
      <c r="J4" s="8">
        <v>125</v>
      </c>
      <c r="K4" s="9">
        <v>125</v>
      </c>
      <c r="L4" s="46">
        <v>125</v>
      </c>
      <c r="M4" s="9"/>
      <c r="N4" s="10"/>
      <c r="O4" s="10"/>
      <c r="P4" s="10"/>
      <c r="Q4" s="10"/>
      <c r="R4" s="10"/>
      <c r="S4" s="10"/>
      <c r="T4" s="10"/>
      <c r="U4" s="53">
        <v>840</v>
      </c>
      <c r="V4" s="55">
        <f>2.42773*10^(5)</f>
        <v>242773</v>
      </c>
      <c r="W4" s="9"/>
      <c r="X4" s="10"/>
      <c r="Y4" s="8">
        <v>0</v>
      </c>
      <c r="Z4" s="9">
        <v>0</v>
      </c>
    </row>
    <row r="5" spans="1:26">
      <c r="A5" s="72" t="s">
        <v>47</v>
      </c>
      <c r="B5" s="73"/>
      <c r="C5" s="11">
        <v>-5</v>
      </c>
      <c r="D5" s="12">
        <v>-6</v>
      </c>
      <c r="E5" s="13">
        <v>9</v>
      </c>
      <c r="F5" s="35"/>
      <c r="G5" s="13"/>
      <c r="H5" s="13"/>
      <c r="I5" s="11">
        <v>123</v>
      </c>
      <c r="J5" s="11">
        <v>123</v>
      </c>
      <c r="K5" s="12">
        <v>123</v>
      </c>
      <c r="L5" s="25">
        <v>123</v>
      </c>
      <c r="M5" s="12"/>
      <c r="N5" s="13"/>
      <c r="O5" s="13"/>
      <c r="P5" s="13"/>
      <c r="Q5" s="13"/>
      <c r="R5" s="13"/>
      <c r="S5" s="13"/>
      <c r="T5" s="13"/>
      <c r="U5" s="54">
        <f>25.4*10^(3)/(28.9)</f>
        <v>878.89273356401384</v>
      </c>
      <c r="V5" s="56">
        <f>2.67309*10^5</f>
        <v>267309</v>
      </c>
      <c r="W5" s="12"/>
      <c r="X5" s="13"/>
      <c r="Y5" s="14">
        <v>0.47</v>
      </c>
      <c r="Z5" s="15">
        <v>0.93</v>
      </c>
    </row>
    <row r="6" spans="1:26">
      <c r="A6" s="72" t="s">
        <v>48</v>
      </c>
      <c r="B6" s="73"/>
      <c r="C6" s="11">
        <v>-10</v>
      </c>
      <c r="D6" s="12">
        <v>-8</v>
      </c>
      <c r="E6" s="13">
        <v>-7</v>
      </c>
      <c r="F6" s="35"/>
      <c r="G6" s="16"/>
      <c r="H6" s="16"/>
      <c r="I6" s="11">
        <v>130</v>
      </c>
      <c r="J6" s="11">
        <v>130</v>
      </c>
      <c r="K6" s="12">
        <v>130</v>
      </c>
      <c r="L6" s="25">
        <v>130</v>
      </c>
      <c r="M6" s="12"/>
      <c r="N6" s="13"/>
      <c r="O6" s="13"/>
      <c r="P6" s="13"/>
      <c r="Q6" s="13"/>
      <c r="R6" s="13"/>
      <c r="S6" s="13"/>
      <c r="T6" s="13"/>
      <c r="U6" s="54">
        <f>25.4*10^(3)/(28.8)</f>
        <v>881.94444444444446</v>
      </c>
      <c r="V6" s="56">
        <f>2.7628*10^5</f>
        <v>276280</v>
      </c>
      <c r="W6" s="12"/>
      <c r="X6" s="13"/>
      <c r="Y6" s="17">
        <v>0.98</v>
      </c>
      <c r="Z6" s="18">
        <v>2.04</v>
      </c>
    </row>
    <row r="7" spans="1:26">
      <c r="A7" s="74" t="s">
        <v>19</v>
      </c>
      <c r="B7" s="75">
        <v>40391</v>
      </c>
      <c r="C7" s="14">
        <v>17.75</v>
      </c>
      <c r="D7" s="15">
        <v>13.125</v>
      </c>
      <c r="E7" s="16">
        <v>13.5</v>
      </c>
      <c r="F7" s="15">
        <v>589.1</v>
      </c>
      <c r="G7" s="16">
        <v>0.83</v>
      </c>
      <c r="H7" s="16">
        <v>29.17</v>
      </c>
      <c r="I7" s="14">
        <v>126</v>
      </c>
      <c r="J7" s="14">
        <v>120</v>
      </c>
      <c r="K7" s="15">
        <v>126</v>
      </c>
      <c r="L7" s="47">
        <v>125</v>
      </c>
      <c r="M7" s="15">
        <v>0.5</v>
      </c>
      <c r="N7" s="16">
        <v>1</v>
      </c>
      <c r="O7" s="16">
        <v>0</v>
      </c>
      <c r="P7" s="16">
        <v>-1</v>
      </c>
      <c r="Q7" s="16">
        <v>1</v>
      </c>
      <c r="R7" s="16">
        <v>1</v>
      </c>
      <c r="S7" s="16">
        <v>1</v>
      </c>
      <c r="T7" s="16">
        <v>-1.5</v>
      </c>
      <c r="U7" s="15">
        <v>839.8</v>
      </c>
      <c r="V7" s="57">
        <v>249100</v>
      </c>
      <c r="W7" s="85"/>
      <c r="X7" s="86"/>
      <c r="Y7" s="11">
        <v>0.16</v>
      </c>
      <c r="Z7" s="12">
        <v>0.19</v>
      </c>
    </row>
    <row r="8" spans="1:26">
      <c r="A8" s="76" t="s">
        <v>20</v>
      </c>
      <c r="B8" s="77">
        <v>40452</v>
      </c>
      <c r="C8" s="11">
        <v>15</v>
      </c>
      <c r="D8" s="12">
        <v>13</v>
      </c>
      <c r="E8" s="13">
        <v>19</v>
      </c>
      <c r="F8" s="12">
        <v>576.87</v>
      </c>
      <c r="G8" s="13">
        <v>-4.16</v>
      </c>
      <c r="H8" s="13">
        <v>7.84</v>
      </c>
      <c r="I8" s="11">
        <v>120</v>
      </c>
      <c r="J8" s="11">
        <v>123</v>
      </c>
      <c r="K8" s="12">
        <v>120</v>
      </c>
      <c r="L8" s="48">
        <v>120</v>
      </c>
      <c r="M8" s="12">
        <v>-1.75</v>
      </c>
      <c r="N8" s="13">
        <v>2</v>
      </c>
      <c r="O8" s="13">
        <v>-1</v>
      </c>
      <c r="P8" s="13">
        <v>-1.75</v>
      </c>
      <c r="Q8" s="13">
        <v>1.5</v>
      </c>
      <c r="R8" s="13">
        <v>0</v>
      </c>
      <c r="S8" s="13">
        <v>0</v>
      </c>
      <c r="T8" s="13">
        <v>-1</v>
      </c>
      <c r="U8" s="12">
        <v>850.6</v>
      </c>
      <c r="V8" s="58">
        <v>247000</v>
      </c>
      <c r="W8" s="12">
        <v>2.1156999999999999</v>
      </c>
      <c r="X8" s="13">
        <v>1.5364</v>
      </c>
      <c r="Y8" s="11">
        <v>0.13869000000000001</v>
      </c>
      <c r="Z8" s="12">
        <v>1.8633</v>
      </c>
    </row>
    <row r="9" spans="1:26">
      <c r="A9" s="76" t="s">
        <v>22</v>
      </c>
      <c r="B9" s="77">
        <v>40330</v>
      </c>
      <c r="C9" s="11">
        <v>9</v>
      </c>
      <c r="D9" s="12">
        <v>15</v>
      </c>
      <c r="E9" s="13">
        <v>11</v>
      </c>
      <c r="F9" s="12">
        <v>584.38</v>
      </c>
      <c r="G9" s="36"/>
      <c r="H9" s="36"/>
      <c r="I9" s="11">
        <v>122</v>
      </c>
      <c r="J9" s="11">
        <v>120</v>
      </c>
      <c r="K9" s="12">
        <v>120</v>
      </c>
      <c r="L9" s="48">
        <v>122</v>
      </c>
      <c r="M9" s="12">
        <v>-1</v>
      </c>
      <c r="N9" s="13">
        <v>-2</v>
      </c>
      <c r="O9" s="13">
        <v>-2</v>
      </c>
      <c r="P9" s="13">
        <v>-2</v>
      </c>
      <c r="Q9" s="13">
        <v>0</v>
      </c>
      <c r="R9" s="13">
        <v>0</v>
      </c>
      <c r="S9" s="13">
        <v>0</v>
      </c>
      <c r="T9" s="13">
        <v>1</v>
      </c>
      <c r="U9" s="12">
        <v>826</v>
      </c>
      <c r="V9" s="58">
        <v>244200</v>
      </c>
      <c r="W9" s="12">
        <v>1.5432999999999999</v>
      </c>
      <c r="X9" s="13">
        <v>1.1267</v>
      </c>
      <c r="Y9" s="11">
        <v>0.14000000000000001</v>
      </c>
      <c r="Z9" s="12">
        <v>0.16</v>
      </c>
    </row>
    <row r="10" spans="1:26">
      <c r="A10" s="76" t="s">
        <v>23</v>
      </c>
      <c r="B10" s="77">
        <v>40422</v>
      </c>
      <c r="C10" s="11">
        <v>5</v>
      </c>
      <c r="D10" s="12">
        <v>19</v>
      </c>
      <c r="E10" s="13">
        <v>7</v>
      </c>
      <c r="F10" s="12">
        <v>576.97</v>
      </c>
      <c r="G10" s="36"/>
      <c r="H10" s="36"/>
      <c r="I10" s="11">
        <v>128</v>
      </c>
      <c r="J10" s="11">
        <v>127</v>
      </c>
      <c r="K10" s="12">
        <v>120</v>
      </c>
      <c r="L10" s="48">
        <v>121</v>
      </c>
      <c r="M10" s="12">
        <v>0</v>
      </c>
      <c r="N10" s="13">
        <v>-0.5</v>
      </c>
      <c r="O10" s="13">
        <v>0</v>
      </c>
      <c r="P10" s="13">
        <v>0.5</v>
      </c>
      <c r="Q10" s="13">
        <v>-1</v>
      </c>
      <c r="R10" s="13">
        <v>-0.5</v>
      </c>
      <c r="S10" s="13">
        <v>0</v>
      </c>
      <c r="T10" s="13">
        <v>0</v>
      </c>
      <c r="U10" s="12">
        <v>832.9</v>
      </c>
      <c r="V10" s="58">
        <v>248900</v>
      </c>
      <c r="W10" s="12">
        <v>1.4437</v>
      </c>
      <c r="X10" s="13">
        <v>2.0630999999999999</v>
      </c>
      <c r="Y10" s="11">
        <v>0.38</v>
      </c>
      <c r="Z10" s="12">
        <v>0.11</v>
      </c>
    </row>
    <row r="11" spans="1:26">
      <c r="A11" s="78" t="s">
        <v>24</v>
      </c>
      <c r="B11" s="79">
        <v>40452</v>
      </c>
      <c r="C11" s="17">
        <v>3</v>
      </c>
      <c r="D11" s="18">
        <v>-1</v>
      </c>
      <c r="E11" s="19">
        <v>4</v>
      </c>
      <c r="F11" s="18">
        <v>568.23</v>
      </c>
      <c r="G11" s="37"/>
      <c r="H11" s="37"/>
      <c r="I11" s="17">
        <v>130</v>
      </c>
      <c r="J11" s="17">
        <v>128</v>
      </c>
      <c r="K11" s="18">
        <v>120</v>
      </c>
      <c r="L11" s="49">
        <v>122</v>
      </c>
      <c r="M11" s="18">
        <v>1</v>
      </c>
      <c r="N11" s="19">
        <v>0</v>
      </c>
      <c r="O11" s="19">
        <v>0</v>
      </c>
      <c r="P11" s="19">
        <v>0</v>
      </c>
      <c r="Q11" s="19">
        <v>-1</v>
      </c>
      <c r="R11" s="19">
        <v>0</v>
      </c>
      <c r="S11" s="19">
        <v>0</v>
      </c>
      <c r="T11" s="19">
        <v>0</v>
      </c>
      <c r="U11" s="18">
        <v>834.9</v>
      </c>
      <c r="V11" s="59">
        <v>246000</v>
      </c>
      <c r="W11" s="18">
        <v>2.0859999999999999</v>
      </c>
      <c r="X11" s="19">
        <v>1.4674</v>
      </c>
      <c r="Y11" s="11">
        <v>1.77</v>
      </c>
      <c r="Z11" s="12">
        <v>0.37</v>
      </c>
    </row>
    <row r="12" spans="1:26" s="3" customFormat="1">
      <c r="A12" s="110" t="s">
        <v>39</v>
      </c>
      <c r="B12" s="111"/>
      <c r="C12" s="20">
        <f>AVERAGE(C7:C11)</f>
        <v>9.9499999999999993</v>
      </c>
      <c r="D12" s="20">
        <f>AVERAGE(D7:D11)</f>
        <v>11.824999999999999</v>
      </c>
      <c r="E12" s="21">
        <f t="shared" ref="E12:I12" si="0">AVERAGE(E7:E11)</f>
        <v>10.9</v>
      </c>
      <c r="F12" s="38">
        <f>AVERAGE(F7:F11)</f>
        <v>579.1099999999999</v>
      </c>
      <c r="G12" s="39">
        <f>AVERAGE(G7:G11)</f>
        <v>-1.665</v>
      </c>
      <c r="H12" s="39">
        <f>AVERAGE(H7:H11)</f>
        <v>18.505000000000003</v>
      </c>
      <c r="I12" s="39">
        <f t="shared" si="0"/>
        <v>125.2</v>
      </c>
      <c r="J12" s="39">
        <f t="shared" ref="J12" si="1">AVERAGE(J7:J11)</f>
        <v>123.6</v>
      </c>
      <c r="K12" s="39">
        <f t="shared" ref="K12" si="2">AVERAGE(K7:K11)</f>
        <v>121.2</v>
      </c>
      <c r="L12" s="39">
        <f t="shared" ref="L12" si="3">AVERAGE(L7:L11)</f>
        <v>122</v>
      </c>
      <c r="M12" s="51">
        <f t="shared" ref="M12" si="4">AVERAGE(M7:M11)</f>
        <v>-0.25</v>
      </c>
      <c r="N12" s="51">
        <f t="shared" ref="N12:O12" si="5">AVERAGE(N7:N11)</f>
        <v>0.1</v>
      </c>
      <c r="O12" s="51">
        <f t="shared" si="5"/>
        <v>-0.6</v>
      </c>
      <c r="P12" s="51">
        <f t="shared" ref="P12" si="6">AVERAGE(P7:P11)</f>
        <v>-0.85</v>
      </c>
      <c r="Q12" s="51">
        <f t="shared" ref="Q12" si="7">AVERAGE(Q7:Q11)</f>
        <v>0.1</v>
      </c>
      <c r="R12" s="51">
        <f t="shared" ref="R12" si="8">AVERAGE(R7:R11)</f>
        <v>0.1</v>
      </c>
      <c r="S12" s="51">
        <f t="shared" ref="S12" si="9">AVERAGE(S7:S11)</f>
        <v>0.2</v>
      </c>
      <c r="T12" s="51">
        <f t="shared" ref="T12:U12" si="10">AVERAGE(T7:T11)</f>
        <v>-0.3</v>
      </c>
      <c r="U12" s="51">
        <f t="shared" si="10"/>
        <v>836.83999999999992</v>
      </c>
      <c r="V12" s="60">
        <f>AVERAGE(V7:V11)</f>
        <v>247040</v>
      </c>
      <c r="W12" s="51">
        <f t="shared" ref="W12" si="11">AVERAGE(W7:W11)</f>
        <v>1.7971749999999997</v>
      </c>
      <c r="X12" s="51">
        <f>AVERAGE(X7:X11)</f>
        <v>1.5484</v>
      </c>
      <c r="Y12" s="21">
        <f t="shared" ref="Y12" si="12">AVERAGE(Y7:Y11)</f>
        <v>0.51773800000000003</v>
      </c>
      <c r="Z12" s="39">
        <f>AVERAGE(Z7:Z11)</f>
        <v>0.53866000000000003</v>
      </c>
    </row>
    <row r="13" spans="1:26" s="3" customFormat="1">
      <c r="A13" s="137" t="s">
        <v>44</v>
      </c>
      <c r="B13" s="138"/>
      <c r="C13" s="22">
        <f>STDEV(C7:C11)</f>
        <v>6.3255434549135776</v>
      </c>
      <c r="D13" s="22">
        <f t="shared" ref="D13:Z13" si="13">STDEV(D7:D11)</f>
        <v>7.5682312993195433</v>
      </c>
      <c r="E13" s="22">
        <f t="shared" si="13"/>
        <v>5.8137767414994546</v>
      </c>
      <c r="F13" s="22">
        <f t="shared" si="13"/>
        <v>7.9928812076747375</v>
      </c>
      <c r="G13" s="22">
        <f t="shared" si="13"/>
        <v>3.5284628381208725</v>
      </c>
      <c r="H13" s="22">
        <f t="shared" si="13"/>
        <v>15.082587642709056</v>
      </c>
      <c r="I13" s="22">
        <f t="shared" si="13"/>
        <v>4.1472882706655438</v>
      </c>
      <c r="J13" s="22">
        <f t="shared" si="13"/>
        <v>3.7815340802378072</v>
      </c>
      <c r="K13" s="22">
        <f t="shared" si="13"/>
        <v>2.6832815729997481</v>
      </c>
      <c r="L13" s="22">
        <f t="shared" si="13"/>
        <v>1.8708286933869707</v>
      </c>
      <c r="M13" s="22">
        <f t="shared" si="13"/>
        <v>1.1180339887498949</v>
      </c>
      <c r="N13" s="22">
        <f t="shared" si="13"/>
        <v>1.51657508881031</v>
      </c>
      <c r="O13" s="22">
        <f t="shared" si="13"/>
        <v>0.89442719099991586</v>
      </c>
      <c r="P13" s="22">
        <f t="shared" si="13"/>
        <v>1.08397416943394</v>
      </c>
      <c r="Q13" s="22">
        <f t="shared" si="13"/>
        <v>1.1401754250991381</v>
      </c>
      <c r="R13" s="22">
        <f t="shared" si="13"/>
        <v>0.54772255750516607</v>
      </c>
      <c r="S13" s="22">
        <f t="shared" si="13"/>
        <v>0.44721359549995793</v>
      </c>
      <c r="T13" s="22">
        <f t="shared" si="13"/>
        <v>0.97467943448089633</v>
      </c>
      <c r="U13" s="22">
        <f t="shared" si="13"/>
        <v>9.150027322363588</v>
      </c>
      <c r="V13" s="61">
        <f t="shared" si="13"/>
        <v>2052.5593779474443</v>
      </c>
      <c r="W13" s="22">
        <f t="shared" si="13"/>
        <v>0.35321152656729676</v>
      </c>
      <c r="X13" s="22">
        <f t="shared" si="13"/>
        <v>0.3870624325178903</v>
      </c>
      <c r="Y13" s="22">
        <f t="shared" si="13"/>
        <v>0.70736690141679659</v>
      </c>
      <c r="Z13" s="89">
        <f t="shared" si="13"/>
        <v>0.7469628357555681</v>
      </c>
    </row>
    <row r="14" spans="1:26" s="3" customFormat="1">
      <c r="A14" s="137" t="s">
        <v>45</v>
      </c>
      <c r="B14" s="138"/>
      <c r="C14" s="23">
        <f>COUNT(C7:C11)</f>
        <v>5</v>
      </c>
      <c r="D14" s="23">
        <f t="shared" ref="D14:Z14" si="14">COUNT(D7:D11)</f>
        <v>5</v>
      </c>
      <c r="E14" s="23">
        <f t="shared" si="14"/>
        <v>5</v>
      </c>
      <c r="F14" s="23">
        <f t="shared" si="14"/>
        <v>5</v>
      </c>
      <c r="G14" s="23">
        <f t="shared" si="14"/>
        <v>2</v>
      </c>
      <c r="H14" s="23">
        <f t="shared" si="14"/>
        <v>2</v>
      </c>
      <c r="I14" s="23">
        <f t="shared" si="14"/>
        <v>5</v>
      </c>
      <c r="J14" s="23">
        <f t="shared" si="14"/>
        <v>5</v>
      </c>
      <c r="K14" s="23">
        <f t="shared" si="14"/>
        <v>5</v>
      </c>
      <c r="L14" s="23">
        <f t="shared" si="14"/>
        <v>5</v>
      </c>
      <c r="M14" s="23">
        <f t="shared" si="14"/>
        <v>5</v>
      </c>
      <c r="N14" s="23">
        <f t="shared" si="14"/>
        <v>5</v>
      </c>
      <c r="O14" s="23">
        <f t="shared" si="14"/>
        <v>5</v>
      </c>
      <c r="P14" s="23">
        <f t="shared" si="14"/>
        <v>5</v>
      </c>
      <c r="Q14" s="23">
        <f t="shared" si="14"/>
        <v>5</v>
      </c>
      <c r="R14" s="23">
        <f t="shared" si="14"/>
        <v>5</v>
      </c>
      <c r="S14" s="23">
        <f t="shared" si="14"/>
        <v>5</v>
      </c>
      <c r="T14" s="23">
        <f t="shared" si="14"/>
        <v>5</v>
      </c>
      <c r="U14" s="23">
        <f t="shared" si="14"/>
        <v>5</v>
      </c>
      <c r="V14" s="61">
        <f t="shared" si="14"/>
        <v>5</v>
      </c>
      <c r="W14" s="23">
        <f t="shared" si="14"/>
        <v>4</v>
      </c>
      <c r="X14" s="23">
        <f t="shared" si="14"/>
        <v>4</v>
      </c>
      <c r="Y14" s="87">
        <f t="shared" si="14"/>
        <v>5</v>
      </c>
      <c r="Z14" s="90">
        <f t="shared" si="14"/>
        <v>5</v>
      </c>
    </row>
    <row r="15" spans="1:26" s="3" customFormat="1">
      <c r="A15" s="137" t="s">
        <v>46</v>
      </c>
      <c r="B15" s="138"/>
      <c r="C15" s="23">
        <v>2.13</v>
      </c>
      <c r="D15" s="23">
        <v>2.13</v>
      </c>
      <c r="E15" s="23">
        <v>2.13</v>
      </c>
      <c r="F15" s="23">
        <v>2.13</v>
      </c>
      <c r="G15" s="23">
        <v>6.31</v>
      </c>
      <c r="H15" s="23">
        <v>6.31</v>
      </c>
      <c r="I15" s="23">
        <v>2.13</v>
      </c>
      <c r="J15" s="23">
        <v>2.13</v>
      </c>
      <c r="K15" s="23">
        <v>2.13</v>
      </c>
      <c r="L15" s="23">
        <v>2.13</v>
      </c>
      <c r="M15" s="23">
        <v>2.13</v>
      </c>
      <c r="N15" s="23">
        <v>2.13</v>
      </c>
      <c r="O15" s="23">
        <v>2.13</v>
      </c>
      <c r="P15" s="23">
        <v>2.13</v>
      </c>
      <c r="Q15" s="23">
        <v>2.13</v>
      </c>
      <c r="R15" s="23">
        <v>2.13</v>
      </c>
      <c r="S15" s="23">
        <v>2.13</v>
      </c>
      <c r="T15" s="23">
        <v>2.13</v>
      </c>
      <c r="U15" s="23">
        <v>2.13</v>
      </c>
      <c r="V15" s="61">
        <v>2.13</v>
      </c>
      <c r="W15" s="87">
        <v>2.35</v>
      </c>
      <c r="X15" s="87">
        <v>2.35</v>
      </c>
      <c r="Y15" s="87">
        <v>2.13</v>
      </c>
      <c r="Z15" s="90">
        <v>2.13</v>
      </c>
    </row>
    <row r="16" spans="1:26" s="3" customFormat="1">
      <c r="A16" s="110" t="s">
        <v>50</v>
      </c>
      <c r="B16" s="111"/>
      <c r="C16" s="24">
        <f>C12-(C13*C15)/SQRT(C14-1)</f>
        <v>3.2132962205170399</v>
      </c>
      <c r="D16" s="24">
        <f t="shared" ref="D16:Z16" si="15">D12-(D13*D15)/SQRT(D14-1)</f>
        <v>3.7648336662246855</v>
      </c>
      <c r="E16" s="24">
        <f t="shared" si="15"/>
        <v>4.7083277703030815</v>
      </c>
      <c r="F16" s="40">
        <f t="shared" si="15"/>
        <v>570.5975815138263</v>
      </c>
      <c r="G16" s="24">
        <f t="shared" si="15"/>
        <v>-23.929600508542702</v>
      </c>
      <c r="H16" s="24">
        <f t="shared" si="15"/>
        <v>-76.666128025494146</v>
      </c>
      <c r="I16" s="24">
        <f t="shared" si="15"/>
        <v>120.7831379917412</v>
      </c>
      <c r="J16" s="24">
        <f t="shared" si="15"/>
        <v>119.57266620454674</v>
      </c>
      <c r="K16" s="24">
        <f t="shared" si="15"/>
        <v>118.34230512475527</v>
      </c>
      <c r="L16" s="24">
        <f t="shared" si="15"/>
        <v>120.00756744154288</v>
      </c>
      <c r="M16" s="24">
        <f t="shared" si="15"/>
        <v>-1.440706198018638</v>
      </c>
      <c r="N16" s="24">
        <f t="shared" si="15"/>
        <v>-1.5151524695829799</v>
      </c>
      <c r="O16" s="24">
        <f t="shared" si="15"/>
        <v>-1.5525649584149104</v>
      </c>
      <c r="P16" s="24">
        <f t="shared" si="15"/>
        <v>-2.004432490447146</v>
      </c>
      <c r="Q16" s="24">
        <f t="shared" si="15"/>
        <v>-1.114286827730582</v>
      </c>
      <c r="R16" s="24">
        <f t="shared" si="15"/>
        <v>-0.48332452374300183</v>
      </c>
      <c r="S16" s="24">
        <f t="shared" si="15"/>
        <v>-0.27628247920745513</v>
      </c>
      <c r="T16" s="24">
        <f t="shared" si="15"/>
        <v>-1.3380335977221547</v>
      </c>
      <c r="U16" s="24">
        <f t="shared" si="15"/>
        <v>827.09522090168275</v>
      </c>
      <c r="V16" s="62">
        <f t="shared" si="15"/>
        <v>244854.02426248597</v>
      </c>
      <c r="W16" s="24">
        <f t="shared" si="15"/>
        <v>1.3179470906304072</v>
      </c>
      <c r="X16" s="24">
        <f t="shared" si="15"/>
        <v>1.023244090922621</v>
      </c>
      <c r="Y16" s="24">
        <f t="shared" si="15"/>
        <v>-0.23560775000888834</v>
      </c>
      <c r="Z16" s="91">
        <f t="shared" si="15"/>
        <v>-0.25685542007967999</v>
      </c>
    </row>
    <row r="17" spans="1:29" s="3" customFormat="1">
      <c r="A17" s="110" t="s">
        <v>51</v>
      </c>
      <c r="B17" s="111"/>
      <c r="C17" s="24">
        <f>C12+(C13*C15)/SQRT(C14-1)</f>
        <v>16.686703779482958</v>
      </c>
      <c r="D17" s="24">
        <f>D12+(D13*D15)/SQRT(D14-1)</f>
        <v>19.885166333775313</v>
      </c>
      <c r="E17" s="24">
        <f t="shared" ref="E17:Z17" si="16">E12+(E13*E15)/SQRT(E14-1)</f>
        <v>17.091672229696918</v>
      </c>
      <c r="F17" s="40">
        <f t="shared" si="16"/>
        <v>587.6224184861735</v>
      </c>
      <c r="G17" s="24">
        <f t="shared" si="16"/>
        <v>20.599600508542704</v>
      </c>
      <c r="H17" s="24">
        <f t="shared" si="16"/>
        <v>113.67612802549414</v>
      </c>
      <c r="I17" s="24">
        <f t="shared" si="16"/>
        <v>129.61686200825881</v>
      </c>
      <c r="J17" s="24">
        <f t="shared" si="16"/>
        <v>127.62733379545325</v>
      </c>
      <c r="K17" s="24">
        <f t="shared" si="16"/>
        <v>124.05769487524474</v>
      </c>
      <c r="L17" s="24">
        <f t="shared" si="16"/>
        <v>123.99243255845712</v>
      </c>
      <c r="M17" s="24">
        <f t="shared" si="16"/>
        <v>0.94070619801863797</v>
      </c>
      <c r="N17" s="24">
        <f t="shared" si="16"/>
        <v>1.7151524695829801</v>
      </c>
      <c r="O17" s="24">
        <f t="shared" si="16"/>
        <v>0.35256495841491031</v>
      </c>
      <c r="P17" s="24">
        <f t="shared" si="16"/>
        <v>0.30443249044714615</v>
      </c>
      <c r="Q17" s="24">
        <f t="shared" si="16"/>
        <v>1.3142868277305821</v>
      </c>
      <c r="R17" s="24">
        <f t="shared" si="16"/>
        <v>0.68332452374300179</v>
      </c>
      <c r="S17" s="24">
        <f t="shared" si="16"/>
        <v>0.6762824792074551</v>
      </c>
      <c r="T17" s="24">
        <f t="shared" si="16"/>
        <v>0.7380335977221546</v>
      </c>
      <c r="U17" s="24">
        <f t="shared" si="16"/>
        <v>846.58477909831709</v>
      </c>
      <c r="V17" s="62">
        <f t="shared" si="16"/>
        <v>249225.97573751403</v>
      </c>
      <c r="W17" s="24">
        <f t="shared" si="16"/>
        <v>2.2764029093695921</v>
      </c>
      <c r="X17" s="20">
        <f t="shared" si="16"/>
        <v>2.073555909077379</v>
      </c>
      <c r="Y17" s="20">
        <f t="shared" si="16"/>
        <v>1.2710837500088883</v>
      </c>
      <c r="Z17" s="21">
        <f t="shared" si="16"/>
        <v>1.33417542007968</v>
      </c>
    </row>
    <row r="18" spans="1:29" s="3" customFormat="1">
      <c r="A18" s="80" t="s">
        <v>19</v>
      </c>
      <c r="B18" s="77">
        <v>40406</v>
      </c>
      <c r="C18" s="12">
        <v>17.75</v>
      </c>
      <c r="D18" s="12">
        <v>13.25</v>
      </c>
      <c r="E18" s="11">
        <v>13.5</v>
      </c>
      <c r="F18" s="12">
        <v>579.1</v>
      </c>
      <c r="G18" s="11"/>
      <c r="H18" s="12"/>
      <c r="I18" s="99"/>
      <c r="J18" s="100"/>
      <c r="K18" s="99"/>
      <c r="L18" s="100"/>
      <c r="M18" s="25">
        <v>0.5</v>
      </c>
      <c r="N18" s="12">
        <v>1</v>
      </c>
      <c r="O18" s="13">
        <v>0</v>
      </c>
      <c r="P18" s="12">
        <v>-1</v>
      </c>
      <c r="Q18" s="13">
        <v>1</v>
      </c>
      <c r="R18" s="12">
        <v>1</v>
      </c>
      <c r="S18" s="13">
        <v>1</v>
      </c>
      <c r="T18" s="12">
        <v>-1.5</v>
      </c>
      <c r="U18" s="25">
        <v>839.8</v>
      </c>
      <c r="V18" s="58">
        <v>249634</v>
      </c>
      <c r="W18" s="101"/>
      <c r="X18" s="100"/>
      <c r="Y18" s="11">
        <v>0.16075999999999999</v>
      </c>
      <c r="Z18" s="12">
        <v>0.19225999999999999</v>
      </c>
      <c r="AA18" s="1" t="s">
        <v>54</v>
      </c>
      <c r="AB18" s="3" t="s">
        <v>68</v>
      </c>
      <c r="AC18" s="3" t="s">
        <v>75</v>
      </c>
    </row>
    <row r="19" spans="1:29" s="3" customFormat="1">
      <c r="A19" s="80" t="s">
        <v>20</v>
      </c>
      <c r="B19" s="77">
        <v>40736</v>
      </c>
      <c r="C19" s="12">
        <v>14</v>
      </c>
      <c r="D19" s="12">
        <v>14</v>
      </c>
      <c r="E19" s="11">
        <v>12</v>
      </c>
      <c r="F19" s="12">
        <v>566.61</v>
      </c>
      <c r="G19" s="11">
        <v>-27.87</v>
      </c>
      <c r="H19" s="12">
        <v>5.36</v>
      </c>
      <c r="I19" s="11">
        <v>130</v>
      </c>
      <c r="J19" s="12">
        <v>120</v>
      </c>
      <c r="K19" s="11">
        <v>121</v>
      </c>
      <c r="L19" s="48">
        <v>120</v>
      </c>
      <c r="M19" s="25">
        <v>-0.5</v>
      </c>
      <c r="N19" s="12">
        <v>-2</v>
      </c>
      <c r="O19" s="13">
        <v>0</v>
      </c>
      <c r="P19" s="12">
        <v>1</v>
      </c>
      <c r="Q19" s="13">
        <v>0</v>
      </c>
      <c r="R19" s="12">
        <v>1.5</v>
      </c>
      <c r="S19" s="13">
        <v>1</v>
      </c>
      <c r="T19" s="12">
        <v>0</v>
      </c>
      <c r="U19" s="25">
        <v>837</v>
      </c>
      <c r="V19" s="58">
        <v>246556</v>
      </c>
      <c r="W19" s="13">
        <v>2.0977000000000001</v>
      </c>
      <c r="X19" s="12">
        <v>1.5163</v>
      </c>
      <c r="Y19" s="11">
        <v>0.70415000000000005</v>
      </c>
      <c r="Z19" s="102">
        <v>2.2732000000000001</v>
      </c>
      <c r="AA19" s="1" t="s">
        <v>53</v>
      </c>
      <c r="AB19" s="3" t="s">
        <v>69</v>
      </c>
      <c r="AC19" s="3" t="s">
        <v>75</v>
      </c>
    </row>
    <row r="20" spans="1:29">
      <c r="A20" s="81" t="s">
        <v>21</v>
      </c>
      <c r="B20" s="75">
        <v>40744</v>
      </c>
      <c r="C20" s="15">
        <v>4</v>
      </c>
      <c r="D20" s="15">
        <v>12</v>
      </c>
      <c r="E20" s="14">
        <v>8</v>
      </c>
      <c r="F20" s="15">
        <v>573.66</v>
      </c>
      <c r="G20" s="14">
        <v>-22.57</v>
      </c>
      <c r="H20" s="15">
        <v>-7.83</v>
      </c>
      <c r="I20" s="14">
        <v>125</v>
      </c>
      <c r="J20" s="15">
        <v>125</v>
      </c>
      <c r="K20" s="14">
        <v>125</v>
      </c>
      <c r="L20" s="50">
        <v>125</v>
      </c>
      <c r="M20" s="47">
        <v>0.5</v>
      </c>
      <c r="N20" s="15">
        <v>-1</v>
      </c>
      <c r="O20" s="16">
        <v>2</v>
      </c>
      <c r="P20" s="15">
        <v>0</v>
      </c>
      <c r="Q20" s="16">
        <v>0.25</v>
      </c>
      <c r="R20" s="15">
        <v>0</v>
      </c>
      <c r="S20" s="16">
        <v>-1.5</v>
      </c>
      <c r="T20" s="15">
        <v>-1.5</v>
      </c>
      <c r="U20" s="47">
        <v>845.3</v>
      </c>
      <c r="V20" s="57">
        <v>251543</v>
      </c>
      <c r="W20" s="16">
        <v>2.0844999999999998</v>
      </c>
      <c r="X20" s="15">
        <v>1.4872000000000001</v>
      </c>
      <c r="Y20" s="11">
        <v>0.39900000000000002</v>
      </c>
      <c r="Z20" s="15">
        <v>0.73799999999999999</v>
      </c>
      <c r="AA20" t="s">
        <v>55</v>
      </c>
      <c r="AB20" t="s">
        <v>70</v>
      </c>
      <c r="AC20" s="3" t="s">
        <v>75</v>
      </c>
    </row>
    <row r="21" spans="1:29">
      <c r="A21" s="82" t="s">
        <v>31</v>
      </c>
      <c r="B21" s="77">
        <v>40752</v>
      </c>
      <c r="C21" s="100">
        <v>16</v>
      </c>
      <c r="D21" s="12">
        <v>13</v>
      </c>
      <c r="E21" s="11">
        <v>5</v>
      </c>
      <c r="F21" s="12">
        <v>573.66</v>
      </c>
      <c r="G21" s="11">
        <v>-13.31</v>
      </c>
      <c r="H21" s="12">
        <v>-8.06</v>
      </c>
      <c r="I21" s="11">
        <v>122</v>
      </c>
      <c r="J21" s="12">
        <v>122</v>
      </c>
      <c r="K21" s="11">
        <v>122</v>
      </c>
      <c r="L21" s="12">
        <v>120</v>
      </c>
      <c r="M21" s="25">
        <v>1.5</v>
      </c>
      <c r="N21" s="12">
        <v>1</v>
      </c>
      <c r="O21" s="13">
        <v>2</v>
      </c>
      <c r="P21" s="12">
        <v>0.5</v>
      </c>
      <c r="Q21" s="13">
        <v>-1</v>
      </c>
      <c r="R21" s="12">
        <v>0</v>
      </c>
      <c r="S21" s="13">
        <v>-1</v>
      </c>
      <c r="T21" s="12">
        <v>-1</v>
      </c>
      <c r="U21" s="25">
        <v>834.9</v>
      </c>
      <c r="V21" s="58">
        <v>246864</v>
      </c>
      <c r="W21" s="13">
        <v>2.0952000000000002</v>
      </c>
      <c r="X21" s="12">
        <v>1.4734</v>
      </c>
      <c r="Y21" s="11">
        <v>0.58520000000000005</v>
      </c>
      <c r="Z21" s="12">
        <v>0.34329999999999999</v>
      </c>
      <c r="AA21" t="s">
        <v>56</v>
      </c>
      <c r="AB21" s="103" t="s">
        <v>71</v>
      </c>
      <c r="AC21" s="3" t="s">
        <v>75</v>
      </c>
    </row>
    <row r="22" spans="1:29">
      <c r="A22" s="80" t="s">
        <v>32</v>
      </c>
      <c r="B22" s="77">
        <v>40760</v>
      </c>
      <c r="C22" s="12">
        <v>5</v>
      </c>
      <c r="D22" s="12">
        <v>0</v>
      </c>
      <c r="E22" s="11">
        <v>6.5</v>
      </c>
      <c r="F22" s="12">
        <v>565.99</v>
      </c>
      <c r="G22" s="11">
        <v>128.27000000000001</v>
      </c>
      <c r="H22" s="12">
        <v>133.18</v>
      </c>
      <c r="I22" s="11">
        <v>121</v>
      </c>
      <c r="J22" s="12">
        <v>120</v>
      </c>
      <c r="K22" s="11">
        <v>123</v>
      </c>
      <c r="L22" s="12">
        <v>123</v>
      </c>
      <c r="M22" s="25">
        <v>0</v>
      </c>
      <c r="N22" s="12">
        <v>0</v>
      </c>
      <c r="O22" s="13">
        <v>0</v>
      </c>
      <c r="P22" s="12">
        <v>1</v>
      </c>
      <c r="Q22" s="13">
        <v>-1</v>
      </c>
      <c r="R22" s="12">
        <v>0</v>
      </c>
      <c r="S22" s="13">
        <v>-1</v>
      </c>
      <c r="T22" s="12">
        <v>0</v>
      </c>
      <c r="U22" s="25">
        <v>828.9</v>
      </c>
      <c r="V22" s="58">
        <v>247429</v>
      </c>
      <c r="W22" s="13">
        <v>2.0882999999999998</v>
      </c>
      <c r="X22" s="12">
        <v>1.468</v>
      </c>
      <c r="Y22" s="105">
        <v>0.19885</v>
      </c>
      <c r="Z22" s="12">
        <v>0.90439999999999998</v>
      </c>
      <c r="AA22" t="s">
        <v>57</v>
      </c>
      <c r="AB22" s="103" t="s">
        <v>72</v>
      </c>
      <c r="AC22" s="3" t="s">
        <v>73</v>
      </c>
    </row>
    <row r="23" spans="1:29" ht="15">
      <c r="A23" s="82" t="s">
        <v>33</v>
      </c>
      <c r="B23" s="77">
        <v>41631</v>
      </c>
      <c r="C23" s="12">
        <v>2</v>
      </c>
      <c r="D23" s="12">
        <v>9</v>
      </c>
      <c r="E23" s="11">
        <v>8.5</v>
      </c>
      <c r="F23" s="12">
        <v>580.9</v>
      </c>
      <c r="G23" s="11"/>
      <c r="H23" s="12"/>
      <c r="I23" s="11">
        <v>129</v>
      </c>
      <c r="J23" s="12">
        <v>130</v>
      </c>
      <c r="K23" s="11">
        <v>127</v>
      </c>
      <c r="L23" s="12">
        <v>125</v>
      </c>
      <c r="M23" s="25">
        <v>-0.5</v>
      </c>
      <c r="N23" s="12">
        <v>-1</v>
      </c>
      <c r="O23" s="13">
        <v>0</v>
      </c>
      <c r="P23" s="12">
        <v>0</v>
      </c>
      <c r="Q23" s="13">
        <v>-1</v>
      </c>
      <c r="R23" s="12">
        <v>0</v>
      </c>
      <c r="S23" s="13">
        <v>1</v>
      </c>
      <c r="T23" s="12">
        <v>-1.25</v>
      </c>
      <c r="U23" s="25">
        <v>841</v>
      </c>
      <c r="V23" s="58">
        <v>245874</v>
      </c>
      <c r="W23" s="13">
        <v>2.0872999999999999</v>
      </c>
      <c r="X23" s="12">
        <v>1.5049999999999999</v>
      </c>
      <c r="Y23" s="149" t="s">
        <v>81</v>
      </c>
      <c r="Z23" s="149" t="s">
        <v>84</v>
      </c>
      <c r="AA23" t="s">
        <v>79</v>
      </c>
      <c r="AB23" s="103" t="s">
        <v>74</v>
      </c>
      <c r="AC23" s="3" t="s">
        <v>78</v>
      </c>
    </row>
    <row r="24" spans="1:29">
      <c r="A24" s="80" t="s">
        <v>34</v>
      </c>
      <c r="B24" s="77"/>
      <c r="C24" s="12"/>
      <c r="D24" s="12"/>
      <c r="E24" s="11"/>
      <c r="F24" s="12"/>
      <c r="G24" s="11"/>
      <c r="H24" s="12"/>
      <c r="I24" s="11"/>
      <c r="J24" s="12"/>
      <c r="K24" s="11"/>
      <c r="L24" s="12"/>
      <c r="M24" s="25"/>
      <c r="N24" s="12"/>
      <c r="O24" s="13"/>
      <c r="P24" s="12"/>
      <c r="Q24" s="13"/>
      <c r="R24" s="12"/>
      <c r="S24" s="13"/>
      <c r="T24" s="12"/>
      <c r="U24" s="25"/>
      <c r="V24" s="58"/>
      <c r="W24" s="13"/>
      <c r="X24" s="12"/>
      <c r="Y24" s="150" t="s">
        <v>82</v>
      </c>
      <c r="Z24" s="150" t="s">
        <v>83</v>
      </c>
      <c r="AA24" t="s">
        <v>80</v>
      </c>
      <c r="AB24" s="103" t="s">
        <v>76</v>
      </c>
      <c r="AC24" s="3" t="s">
        <v>77</v>
      </c>
    </row>
    <row r="25" spans="1:29">
      <c r="A25" s="83" t="s">
        <v>22</v>
      </c>
      <c r="B25" s="77">
        <v>40920</v>
      </c>
      <c r="C25" s="12">
        <v>16</v>
      </c>
      <c r="D25" s="12">
        <v>11.5</v>
      </c>
      <c r="E25" s="25">
        <v>12</v>
      </c>
      <c r="F25" s="12">
        <v>581.75</v>
      </c>
      <c r="G25" s="41"/>
      <c r="H25" s="42"/>
      <c r="I25" s="25">
        <v>122</v>
      </c>
      <c r="J25" s="12">
        <v>122</v>
      </c>
      <c r="K25" s="25">
        <v>120</v>
      </c>
      <c r="L25" s="12">
        <v>120</v>
      </c>
      <c r="M25" s="52">
        <v>-1</v>
      </c>
      <c r="N25" s="12">
        <v>0.2</v>
      </c>
      <c r="O25" s="25">
        <v>0.2</v>
      </c>
      <c r="P25" s="12">
        <v>-1.2</v>
      </c>
      <c r="Q25" s="25">
        <v>-1</v>
      </c>
      <c r="R25" s="12">
        <v>0.2</v>
      </c>
      <c r="S25" s="25">
        <v>-2</v>
      </c>
      <c r="T25" s="12">
        <v>-0.2</v>
      </c>
      <c r="U25" s="52">
        <v>837.6</v>
      </c>
      <c r="V25" s="58">
        <v>244700</v>
      </c>
      <c r="W25" s="25">
        <v>2.0699999999999998</v>
      </c>
      <c r="X25" s="12">
        <v>1.47</v>
      </c>
      <c r="Y25" s="25">
        <v>1.3220000000000001</v>
      </c>
      <c r="Z25" s="12">
        <v>0.29293000000000002</v>
      </c>
    </row>
    <row r="26" spans="1:29">
      <c r="A26" s="83" t="s">
        <v>23</v>
      </c>
      <c r="B26" s="77">
        <v>40984</v>
      </c>
      <c r="C26" s="12">
        <v>11</v>
      </c>
      <c r="D26" s="12">
        <v>10</v>
      </c>
      <c r="E26" s="104">
        <v>16</v>
      </c>
      <c r="F26" s="12">
        <v>572.98</v>
      </c>
      <c r="G26" s="41"/>
      <c r="H26" s="42"/>
      <c r="I26" s="25">
        <v>126</v>
      </c>
      <c r="J26" s="12">
        <v>122</v>
      </c>
      <c r="K26" s="25">
        <v>124</v>
      </c>
      <c r="L26" s="12">
        <v>126</v>
      </c>
      <c r="M26" s="25">
        <v>0.5</v>
      </c>
      <c r="N26" s="12">
        <v>1.5</v>
      </c>
      <c r="O26" s="25">
        <v>1</v>
      </c>
      <c r="P26" s="12">
        <v>1.5</v>
      </c>
      <c r="Q26" s="25">
        <v>0.5</v>
      </c>
      <c r="R26" s="12">
        <v>0</v>
      </c>
      <c r="S26" s="25">
        <v>0</v>
      </c>
      <c r="T26" s="12">
        <v>1</v>
      </c>
      <c r="U26" s="25">
        <v>837.6</v>
      </c>
      <c r="V26" s="98">
        <v>246665</v>
      </c>
      <c r="W26" s="25">
        <v>2.08</v>
      </c>
      <c r="X26" s="12">
        <v>1.47</v>
      </c>
      <c r="Y26" s="25">
        <v>0.47299999999999998</v>
      </c>
      <c r="Z26" s="12">
        <v>1.3580000000000001</v>
      </c>
      <c r="AB26" t="s">
        <v>67</v>
      </c>
    </row>
    <row r="27" spans="1:29">
      <c r="A27" s="83" t="s">
        <v>24</v>
      </c>
      <c r="B27" s="77">
        <v>40888</v>
      </c>
      <c r="C27" s="12">
        <v>7</v>
      </c>
      <c r="D27" s="12">
        <v>2</v>
      </c>
      <c r="E27" s="25">
        <v>2.5</v>
      </c>
      <c r="F27" s="12">
        <v>560.35</v>
      </c>
      <c r="G27" s="41"/>
      <c r="H27" s="42"/>
      <c r="I27" s="25">
        <v>130</v>
      </c>
      <c r="J27" s="12">
        <v>128</v>
      </c>
      <c r="K27" s="25">
        <v>121</v>
      </c>
      <c r="L27" s="12">
        <v>127</v>
      </c>
      <c r="M27" s="41"/>
      <c r="N27" s="42"/>
      <c r="O27" s="41"/>
      <c r="P27" s="42"/>
      <c r="Q27" s="41"/>
      <c r="R27" s="42"/>
      <c r="S27" s="41"/>
      <c r="T27" s="42"/>
      <c r="U27" s="25">
        <v>837.82</v>
      </c>
      <c r="V27" s="58">
        <v>243380</v>
      </c>
      <c r="W27" s="25">
        <v>2.09</v>
      </c>
      <c r="X27" s="12">
        <v>1.46</v>
      </c>
      <c r="Y27" s="25">
        <v>1.19</v>
      </c>
      <c r="Z27" s="12">
        <v>1.52</v>
      </c>
      <c r="AB27" t="s">
        <v>66</v>
      </c>
      <c r="AC27" s="3" t="s">
        <v>75</v>
      </c>
    </row>
    <row r="28" spans="1:29">
      <c r="A28" s="80" t="s">
        <v>35</v>
      </c>
      <c r="B28" s="77">
        <v>41003</v>
      </c>
      <c r="C28" s="12">
        <v>7</v>
      </c>
      <c r="D28" s="12">
        <v>13</v>
      </c>
      <c r="E28" s="11">
        <v>3</v>
      </c>
      <c r="F28" s="12">
        <v>591.37</v>
      </c>
      <c r="G28" s="11"/>
      <c r="H28" s="12"/>
      <c r="I28" s="11">
        <v>126</v>
      </c>
      <c r="J28" s="12">
        <v>126</v>
      </c>
      <c r="K28" s="11">
        <v>122</v>
      </c>
      <c r="L28" s="12">
        <v>122</v>
      </c>
      <c r="M28" s="48">
        <v>-0.1</v>
      </c>
      <c r="N28" s="12">
        <v>0.4</v>
      </c>
      <c r="O28" s="13">
        <v>1</v>
      </c>
      <c r="P28" s="12">
        <v>-0.8</v>
      </c>
      <c r="Q28" s="13">
        <v>-0.5</v>
      </c>
      <c r="R28" s="12">
        <v>-1.2</v>
      </c>
      <c r="S28" s="13">
        <v>-0.9</v>
      </c>
      <c r="T28" s="12">
        <v>-0.4</v>
      </c>
      <c r="U28" s="48">
        <v>846.43</v>
      </c>
      <c r="V28" s="58">
        <v>249657</v>
      </c>
      <c r="W28" s="13">
        <v>2.04</v>
      </c>
      <c r="X28" s="12">
        <v>1.46</v>
      </c>
      <c r="Y28" s="11">
        <v>0.16075999999999999</v>
      </c>
      <c r="Z28" s="12">
        <v>0.40833000000000003</v>
      </c>
      <c r="AA28" t="s">
        <v>58</v>
      </c>
      <c r="AB28" t="s">
        <v>62</v>
      </c>
    </row>
    <row r="29" spans="1:29">
      <c r="A29" s="80" t="s">
        <v>36</v>
      </c>
      <c r="B29" s="77">
        <v>41052</v>
      </c>
      <c r="C29" s="12">
        <v>12.5</v>
      </c>
      <c r="D29" s="12">
        <v>11.5</v>
      </c>
      <c r="E29" s="11">
        <v>10</v>
      </c>
      <c r="F29" s="12">
        <v>565.1</v>
      </c>
      <c r="G29" s="11"/>
      <c r="H29" s="12"/>
      <c r="I29" s="11">
        <v>120</v>
      </c>
      <c r="J29" s="12">
        <v>120</v>
      </c>
      <c r="K29" s="11">
        <v>121</v>
      </c>
      <c r="L29" s="12">
        <v>122</v>
      </c>
      <c r="M29" s="48">
        <v>1</v>
      </c>
      <c r="N29" s="12">
        <v>0</v>
      </c>
      <c r="O29" s="13">
        <v>0.8</v>
      </c>
      <c r="P29" s="12">
        <v>-0.6</v>
      </c>
      <c r="Q29" s="13">
        <v>0.5</v>
      </c>
      <c r="R29" s="12">
        <v>0.2</v>
      </c>
      <c r="S29" s="13">
        <v>1.2</v>
      </c>
      <c r="T29" s="12">
        <v>0</v>
      </c>
      <c r="U29" s="52">
        <v>832.01</v>
      </c>
      <c r="V29" s="58">
        <v>242854</v>
      </c>
      <c r="W29" s="13">
        <v>2.06</v>
      </c>
      <c r="X29" s="12">
        <v>1.47</v>
      </c>
      <c r="Y29" s="11">
        <v>0.97448999999999997</v>
      </c>
      <c r="Z29" s="12">
        <v>0.35332000000000002</v>
      </c>
      <c r="AA29" t="s">
        <v>59</v>
      </c>
      <c r="AB29" t="s">
        <v>63</v>
      </c>
    </row>
    <row r="30" spans="1:29">
      <c r="A30" s="80" t="s">
        <v>37</v>
      </c>
      <c r="B30" s="77">
        <v>41113</v>
      </c>
      <c r="C30" s="12">
        <v>10</v>
      </c>
      <c r="D30" s="12">
        <v>5</v>
      </c>
      <c r="E30" s="11">
        <v>7</v>
      </c>
      <c r="F30" s="12">
        <v>576.57000000000005</v>
      </c>
      <c r="G30" s="11"/>
      <c r="H30" s="12"/>
      <c r="I30" s="11">
        <v>125</v>
      </c>
      <c r="J30" s="12">
        <v>124</v>
      </c>
      <c r="K30" s="11">
        <v>122</v>
      </c>
      <c r="L30" s="12">
        <v>124</v>
      </c>
      <c r="M30" s="48">
        <v>0</v>
      </c>
      <c r="N30" s="12">
        <v>0</v>
      </c>
      <c r="O30" s="13">
        <v>0</v>
      </c>
      <c r="P30" s="12">
        <v>1</v>
      </c>
      <c r="Q30" s="13">
        <v>-1</v>
      </c>
      <c r="R30" s="12">
        <v>0</v>
      </c>
      <c r="S30" s="13">
        <v>-1</v>
      </c>
      <c r="T30" s="12">
        <v>-1</v>
      </c>
      <c r="U30" s="52">
        <v>832.56</v>
      </c>
      <c r="V30" s="58">
        <v>250321</v>
      </c>
      <c r="W30" s="13">
        <v>2.02</v>
      </c>
      <c r="X30" s="12">
        <v>1.43</v>
      </c>
      <c r="Y30" s="11">
        <v>0.87009000000000003</v>
      </c>
      <c r="Z30" s="12">
        <v>0.19983999999999999</v>
      </c>
      <c r="AA30" t="s">
        <v>61</v>
      </c>
      <c r="AB30" t="s">
        <v>65</v>
      </c>
    </row>
    <row r="31" spans="1:29">
      <c r="A31" s="84" t="s">
        <v>38</v>
      </c>
      <c r="B31" s="79">
        <v>41137</v>
      </c>
      <c r="C31" s="18">
        <v>5</v>
      </c>
      <c r="D31" s="18">
        <v>12</v>
      </c>
      <c r="E31" s="17">
        <v>13</v>
      </c>
      <c r="F31" s="18">
        <v>576.22</v>
      </c>
      <c r="G31" s="17"/>
      <c r="H31" s="18"/>
      <c r="I31" s="17">
        <v>124</v>
      </c>
      <c r="J31" s="18">
        <v>127</v>
      </c>
      <c r="K31" s="17">
        <v>125</v>
      </c>
      <c r="L31" s="18">
        <v>123</v>
      </c>
      <c r="M31" s="49">
        <v>1.5</v>
      </c>
      <c r="N31" s="18">
        <v>0.2</v>
      </c>
      <c r="O31" s="19">
        <v>-0.5</v>
      </c>
      <c r="P31" s="18">
        <v>-1</v>
      </c>
      <c r="Q31" s="19">
        <v>1</v>
      </c>
      <c r="R31" s="18">
        <v>-1</v>
      </c>
      <c r="S31" s="19">
        <v>-1</v>
      </c>
      <c r="T31" s="18">
        <v>-0.5</v>
      </c>
      <c r="U31" s="49">
        <v>830.8</v>
      </c>
      <c r="V31" s="59">
        <v>249125</v>
      </c>
      <c r="W31" s="19">
        <v>2.04</v>
      </c>
      <c r="X31" s="18">
        <v>1.47</v>
      </c>
      <c r="Y31" s="17">
        <v>8.0730999999999997E-2</v>
      </c>
      <c r="Z31" s="18">
        <v>0.11495</v>
      </c>
      <c r="AA31" t="s">
        <v>60</v>
      </c>
      <c r="AB31" t="s">
        <v>64</v>
      </c>
    </row>
    <row r="32" spans="1:29">
      <c r="A32" s="108" t="s">
        <v>7</v>
      </c>
      <c r="B32" s="109"/>
      <c r="C32" s="26">
        <f t="shared" ref="C32:U32" si="17">AVERAGE(C20:C31)</f>
        <v>8.6818181818181817</v>
      </c>
      <c r="D32" s="26">
        <f t="shared" si="17"/>
        <v>9</v>
      </c>
      <c r="E32" s="26">
        <f t="shared" si="17"/>
        <v>8.3181818181818183</v>
      </c>
      <c r="F32" s="26">
        <f t="shared" si="17"/>
        <v>574.41363636363633</v>
      </c>
      <c r="G32" s="26">
        <f t="shared" si="17"/>
        <v>30.79666666666667</v>
      </c>
      <c r="H32" s="26">
        <f t="shared" si="17"/>
        <v>39.096666666666671</v>
      </c>
      <c r="I32" s="26">
        <f t="shared" si="17"/>
        <v>124.54545454545455</v>
      </c>
      <c r="J32" s="26">
        <f t="shared" si="17"/>
        <v>124.18181818181819</v>
      </c>
      <c r="K32" s="26">
        <f t="shared" si="17"/>
        <v>122.90909090909091</v>
      </c>
      <c r="L32" s="26">
        <f t="shared" si="17"/>
        <v>123.36363636363636</v>
      </c>
      <c r="M32" s="26">
        <f t="shared" si="17"/>
        <v>0.33999999999999997</v>
      </c>
      <c r="N32" s="26">
        <f t="shared" si="17"/>
        <v>0.13</v>
      </c>
      <c r="O32" s="26">
        <f t="shared" si="17"/>
        <v>0.65</v>
      </c>
      <c r="P32" s="26">
        <f t="shared" si="17"/>
        <v>3.9999999999999994E-2</v>
      </c>
      <c r="Q32" s="26">
        <f t="shared" si="17"/>
        <v>-0.32500000000000001</v>
      </c>
      <c r="R32" s="26">
        <f t="shared" si="17"/>
        <v>-0.18</v>
      </c>
      <c r="S32" s="26">
        <f t="shared" si="17"/>
        <v>-0.62</v>
      </c>
      <c r="T32" s="26">
        <f t="shared" si="17"/>
        <v>-0.48499999999999999</v>
      </c>
      <c r="U32" s="26">
        <f t="shared" si="17"/>
        <v>836.81090909090915</v>
      </c>
      <c r="V32" s="63">
        <f>AVERAGE(V18:V31)</f>
        <v>247277.07692307694</v>
      </c>
      <c r="W32" s="26">
        <f>AVERAGE(W20:W31)</f>
        <v>2.0686636363636364</v>
      </c>
      <c r="X32" s="26">
        <f>AVERAGE(X20:X31)</f>
        <v>1.469418181818182</v>
      </c>
      <c r="Y32" s="26">
        <f>AVERAGE(Y18:Y31)</f>
        <v>0.59325258333333342</v>
      </c>
      <c r="Z32" s="92">
        <f>AVERAGE(Z18:Z31)</f>
        <v>0.72487749999999995</v>
      </c>
    </row>
    <row r="33" spans="1:26" s="5" customFormat="1">
      <c r="A33" s="106" t="s">
        <v>40</v>
      </c>
      <c r="B33" s="107"/>
      <c r="C33" s="27">
        <f t="shared" ref="C33:U33" si="18">AVERAGE(C7:C11,C20:C31)</f>
        <v>9.078125</v>
      </c>
      <c r="D33" s="27">
        <f t="shared" si="18"/>
        <v>9.8828125</v>
      </c>
      <c r="E33" s="27">
        <f t="shared" si="18"/>
        <v>9.125</v>
      </c>
      <c r="F33" s="43">
        <f t="shared" si="18"/>
        <v>575.88125000000002</v>
      </c>
      <c r="G33" s="27">
        <f t="shared" si="18"/>
        <v>17.812000000000001</v>
      </c>
      <c r="H33" s="27">
        <f t="shared" si="18"/>
        <v>30.860000000000003</v>
      </c>
      <c r="I33" s="27">
        <f t="shared" si="18"/>
        <v>124.75</v>
      </c>
      <c r="J33" s="27">
        <f t="shared" si="18"/>
        <v>124</v>
      </c>
      <c r="K33" s="27">
        <f t="shared" si="18"/>
        <v>122.375</v>
      </c>
      <c r="L33" s="27">
        <f t="shared" si="18"/>
        <v>122.9375</v>
      </c>
      <c r="M33" s="27">
        <f t="shared" si="18"/>
        <v>0.14333333333333334</v>
      </c>
      <c r="N33" s="27">
        <f t="shared" si="18"/>
        <v>0.12000000000000001</v>
      </c>
      <c r="O33" s="27">
        <f t="shared" si="18"/>
        <v>0.23333333333333334</v>
      </c>
      <c r="P33" s="27">
        <f t="shared" si="18"/>
        <v>-0.25666666666666665</v>
      </c>
      <c r="Q33" s="27">
        <f t="shared" si="18"/>
        <v>-0.18333333333333332</v>
      </c>
      <c r="R33" s="27">
        <f t="shared" si="18"/>
        <v>-8.666666666666667E-2</v>
      </c>
      <c r="S33" s="27">
        <f t="shared" si="18"/>
        <v>-0.34666666666666668</v>
      </c>
      <c r="T33" s="27">
        <f t="shared" si="18"/>
        <v>-0.42333333333333339</v>
      </c>
      <c r="U33" s="27">
        <f t="shared" si="18"/>
        <v>836.81999999999994</v>
      </c>
      <c r="V33" s="64">
        <f>AVERAGE(V5:V11,V18:V31)</f>
        <v>249669.55</v>
      </c>
      <c r="W33" s="27">
        <f>AVERAGE(W7:W11,W20:W31)</f>
        <v>1.9962666666666666</v>
      </c>
      <c r="X33" s="27">
        <f>AVERAGE(X7:X11,X20:X31)</f>
        <v>1.49048</v>
      </c>
      <c r="Y33" s="27">
        <f>AVERAGE(Y5:Y11,Y18:Y31)</f>
        <v>0.5872484736842104</v>
      </c>
      <c r="Z33" s="93">
        <f>AVERAGE(Z5:Z11,Z18:Z31)</f>
        <v>0.75588578947368423</v>
      </c>
    </row>
    <row r="34" spans="1:26" s="3" customFormat="1">
      <c r="A34" s="108" t="s">
        <v>44</v>
      </c>
      <c r="B34" s="109"/>
      <c r="C34" s="28">
        <f t="shared" ref="C34:U34" si="19">STDEV(C20:C31)</f>
        <v>4.7763622521366997</v>
      </c>
      <c r="D34" s="28">
        <f t="shared" si="19"/>
        <v>4.5771169965383232</v>
      </c>
      <c r="E34" s="28">
        <f t="shared" si="19"/>
        <v>4.1908992309093236</v>
      </c>
      <c r="F34" s="28">
        <f t="shared" si="19"/>
        <v>8.6602820655302768</v>
      </c>
      <c r="G34" s="28">
        <f t="shared" si="19"/>
        <v>84.541261720732166</v>
      </c>
      <c r="H34" s="28">
        <f t="shared" si="19"/>
        <v>81.478637895667674</v>
      </c>
      <c r="I34" s="28">
        <f t="shared" si="19"/>
        <v>3.1737560197228882</v>
      </c>
      <c r="J34" s="28">
        <f t="shared" si="19"/>
        <v>3.311138227805714</v>
      </c>
      <c r="K34" s="28">
        <f t="shared" si="19"/>
        <v>2.1191765124474862</v>
      </c>
      <c r="L34" s="28">
        <f t="shared" si="19"/>
        <v>2.2922795323750229</v>
      </c>
      <c r="M34" s="28">
        <f t="shared" si="19"/>
        <v>0.82354248355638715</v>
      </c>
      <c r="N34" s="28">
        <f t="shared" si="19"/>
        <v>0.76890976208019512</v>
      </c>
      <c r="O34" s="28">
        <f t="shared" si="19"/>
        <v>0.86313382508160341</v>
      </c>
      <c r="P34" s="28">
        <f t="shared" si="19"/>
        <v>0.93832001174676249</v>
      </c>
      <c r="Q34" s="28">
        <f t="shared" si="19"/>
        <v>0.79973954093400512</v>
      </c>
      <c r="R34" s="28">
        <f t="shared" si="19"/>
        <v>0.49396356140913877</v>
      </c>
      <c r="S34" s="28">
        <f t="shared" si="19"/>
        <v>1.0358034991681042</v>
      </c>
      <c r="T34" s="28">
        <f t="shared" si="19"/>
        <v>0.73863613053609378</v>
      </c>
      <c r="U34" s="28">
        <f t="shared" si="19"/>
        <v>5.7261478404691131</v>
      </c>
      <c r="V34" s="65">
        <f>STDEV(V18:V31)</f>
        <v>2685.556722591502</v>
      </c>
      <c r="W34" s="28">
        <f>STDEV(W20:W31)</f>
        <v>2.5218694364588814E-2</v>
      </c>
      <c r="X34" s="28">
        <f>STDEV(X20:X31)</f>
        <v>1.8255619309232883E-2</v>
      </c>
      <c r="Y34" s="28">
        <f>STDEV(Y18:Y31)</f>
        <v>0.42276691097630487</v>
      </c>
      <c r="Z34" s="28">
        <f>STDEV(Z18:Z31)</f>
        <v>0.67180636021137408</v>
      </c>
    </row>
    <row r="35" spans="1:26" s="3" customFormat="1">
      <c r="A35" s="108" t="s">
        <v>52</v>
      </c>
      <c r="B35" s="109"/>
      <c r="C35" s="28">
        <f t="shared" ref="C35:X35" si="20">STDEV(C7:C11,C20:C31)</f>
        <v>5.1232466512944699</v>
      </c>
      <c r="D35" s="28">
        <f t="shared" si="20"/>
        <v>5.5740224759593495</v>
      </c>
      <c r="E35" s="28">
        <f t="shared" si="20"/>
        <v>4.7169905660283016</v>
      </c>
      <c r="F35" s="28">
        <f t="shared" si="20"/>
        <v>8.4906473055160294</v>
      </c>
      <c r="G35" s="28">
        <f t="shared" si="20"/>
        <v>62.392731307420739</v>
      </c>
      <c r="H35" s="28">
        <f t="shared" si="20"/>
        <v>59.190035901323796</v>
      </c>
      <c r="I35" s="28">
        <f t="shared" si="20"/>
        <v>3.3763886032268267</v>
      </c>
      <c r="J35" s="28">
        <f t="shared" si="20"/>
        <v>3.3466401061363023</v>
      </c>
      <c r="K35" s="28">
        <f t="shared" si="20"/>
        <v>2.3629078131263039</v>
      </c>
      <c r="L35" s="28">
        <f t="shared" si="20"/>
        <v>2.2051077071199945</v>
      </c>
      <c r="M35" s="28">
        <f t="shared" si="20"/>
        <v>0.93596143591699843</v>
      </c>
      <c r="N35" s="28">
        <f t="shared" si="20"/>
        <v>1.0185423758629639</v>
      </c>
      <c r="O35" s="28">
        <f t="shared" si="20"/>
        <v>1.0390013520317525</v>
      </c>
      <c r="P35" s="28">
        <f t="shared" si="20"/>
        <v>1.0441788753894248</v>
      </c>
      <c r="Q35" s="28">
        <f t="shared" si="20"/>
        <v>0.90862271493466318</v>
      </c>
      <c r="R35" s="28">
        <f t="shared" si="20"/>
        <v>0.51111456175508752</v>
      </c>
      <c r="S35" s="28">
        <f t="shared" si="20"/>
        <v>0.95234047533032062</v>
      </c>
      <c r="T35" s="28">
        <f t="shared" si="20"/>
        <v>0.79392035104884651</v>
      </c>
      <c r="U35" s="28">
        <f t="shared" si="20"/>
        <v>6.64721796443194</v>
      </c>
      <c r="V35" s="65">
        <f t="shared" si="20"/>
        <v>2544.3677538175702</v>
      </c>
      <c r="W35" s="28">
        <f t="shared" si="20"/>
        <v>0.20647370523236352</v>
      </c>
      <c r="X35" s="28">
        <f t="shared" si="20"/>
        <v>0.18343608540461817</v>
      </c>
      <c r="Y35" s="28">
        <f>STDEV(Y5:Y11,Y18:Y31)</f>
        <v>0.4807467739428789</v>
      </c>
      <c r="Z35" s="94">
        <f>STDEV(Z5:Z11,Z18:Z31)</f>
        <v>0.71192672859810369</v>
      </c>
    </row>
    <row r="36" spans="1:26" s="3" customFormat="1">
      <c r="A36" s="108" t="s">
        <v>45</v>
      </c>
      <c r="B36" s="109"/>
      <c r="C36" s="29">
        <f t="shared" ref="C36:U36" si="21">COUNT(C7:C11,C20:C31)</f>
        <v>16</v>
      </c>
      <c r="D36" s="29">
        <f t="shared" si="21"/>
        <v>16</v>
      </c>
      <c r="E36" s="29">
        <f t="shared" si="21"/>
        <v>16</v>
      </c>
      <c r="F36" s="29">
        <f t="shared" si="21"/>
        <v>16</v>
      </c>
      <c r="G36" s="29">
        <f t="shared" si="21"/>
        <v>5</v>
      </c>
      <c r="H36" s="29">
        <f t="shared" si="21"/>
        <v>5</v>
      </c>
      <c r="I36" s="29">
        <f t="shared" si="21"/>
        <v>16</v>
      </c>
      <c r="J36" s="29">
        <f t="shared" si="21"/>
        <v>16</v>
      </c>
      <c r="K36" s="29">
        <f t="shared" si="21"/>
        <v>16</v>
      </c>
      <c r="L36" s="29">
        <f t="shared" si="21"/>
        <v>16</v>
      </c>
      <c r="M36" s="29">
        <f t="shared" si="21"/>
        <v>15</v>
      </c>
      <c r="N36" s="29">
        <f t="shared" si="21"/>
        <v>15</v>
      </c>
      <c r="O36" s="29">
        <f t="shared" si="21"/>
        <v>15</v>
      </c>
      <c r="P36" s="29">
        <f t="shared" si="21"/>
        <v>15</v>
      </c>
      <c r="Q36" s="29">
        <f t="shared" si="21"/>
        <v>15</v>
      </c>
      <c r="R36" s="29">
        <f t="shared" si="21"/>
        <v>15</v>
      </c>
      <c r="S36" s="29">
        <f t="shared" si="21"/>
        <v>15</v>
      </c>
      <c r="T36" s="29">
        <f t="shared" si="21"/>
        <v>15</v>
      </c>
      <c r="U36" s="29">
        <f t="shared" si="21"/>
        <v>16</v>
      </c>
      <c r="V36" s="65">
        <f>COUNT(V5:V11,V18:V31)</f>
        <v>20</v>
      </c>
      <c r="W36" s="29">
        <f>COUNT(W7:W11,W20:W31)</f>
        <v>15</v>
      </c>
      <c r="X36" s="29">
        <f>COUNT(X7:X11,X20:X31)</f>
        <v>15</v>
      </c>
      <c r="Y36" s="29">
        <f>COUNT(Y5:Y11,Y18:Y31)</f>
        <v>19</v>
      </c>
      <c r="Z36" s="95">
        <f>COUNT(Z5:Z11,Z18:Z31)</f>
        <v>19</v>
      </c>
    </row>
    <row r="37" spans="1:26" s="3" customFormat="1">
      <c r="A37" s="108" t="s">
        <v>46</v>
      </c>
      <c r="B37" s="109"/>
      <c r="C37" s="29">
        <v>2.02</v>
      </c>
      <c r="D37" s="29">
        <v>2.02</v>
      </c>
      <c r="E37" s="29">
        <v>2.02</v>
      </c>
      <c r="F37" s="29">
        <v>2.02</v>
      </c>
      <c r="G37" s="29">
        <v>2.92</v>
      </c>
      <c r="H37" s="29">
        <v>2.92</v>
      </c>
      <c r="I37" s="29">
        <v>2.02</v>
      </c>
      <c r="J37" s="29">
        <v>2.02</v>
      </c>
      <c r="K37" s="29">
        <v>2.02</v>
      </c>
      <c r="L37" s="29">
        <v>2.02</v>
      </c>
      <c r="M37" s="29">
        <v>2.02</v>
      </c>
      <c r="N37" s="29">
        <v>2.02</v>
      </c>
      <c r="O37" s="29">
        <v>2.02</v>
      </c>
      <c r="P37" s="29">
        <v>2.02</v>
      </c>
      <c r="Q37" s="29">
        <v>2.02</v>
      </c>
      <c r="R37" s="29">
        <v>2.02</v>
      </c>
      <c r="S37" s="29">
        <v>2.02</v>
      </c>
      <c r="T37" s="29">
        <v>2.02</v>
      </c>
      <c r="U37" s="29">
        <v>2.02</v>
      </c>
      <c r="V37" s="65">
        <v>2.02</v>
      </c>
      <c r="W37" s="26">
        <v>2.13</v>
      </c>
      <c r="X37" s="26">
        <v>2.13</v>
      </c>
      <c r="Y37" s="26">
        <v>2.02</v>
      </c>
      <c r="Z37" s="92">
        <v>2.02</v>
      </c>
    </row>
    <row r="38" spans="1:26" s="5" customFormat="1">
      <c r="A38" s="106" t="s">
        <v>50</v>
      </c>
      <c r="B38" s="107"/>
      <c r="C38" s="30">
        <f>C33-(C35*C37)/SQRT(C36-1)</f>
        <v>6.4060354735245113</v>
      </c>
      <c r="D38" s="30">
        <f t="shared" ref="D38:Z38" si="22">D33-(D35*D37)/SQRT(D36-1)</f>
        <v>6.9756155422687796</v>
      </c>
      <c r="E38" s="30">
        <f t="shared" si="22"/>
        <v>6.6647981112653927</v>
      </c>
      <c r="F38" s="44">
        <f t="shared" si="22"/>
        <v>571.45285307081167</v>
      </c>
      <c r="G38" s="30">
        <f t="shared" si="22"/>
        <v>-73.281387708834274</v>
      </c>
      <c r="H38" s="30">
        <f t="shared" si="22"/>
        <v>-55.557452415932744</v>
      </c>
      <c r="I38" s="30">
        <f t="shared" si="22"/>
        <v>122.98900482680956</v>
      </c>
      <c r="J38" s="30">
        <f t="shared" si="22"/>
        <v>122.25452050522881</v>
      </c>
      <c r="K38" s="30">
        <f t="shared" si="22"/>
        <v>121.14259764867332</v>
      </c>
      <c r="L38" s="30">
        <f t="shared" si="22"/>
        <v>121.7874001492624</v>
      </c>
      <c r="M38" s="30">
        <f t="shared" si="22"/>
        <v>-0.361962022472199</v>
      </c>
      <c r="N38" s="30">
        <f t="shared" si="22"/>
        <v>-0.42987813863340552</v>
      </c>
      <c r="O38" s="30">
        <f t="shared" si="22"/>
        <v>-0.3275899458859089</v>
      </c>
      <c r="P38" s="30">
        <f t="shared" si="22"/>
        <v>-0.82038512355756521</v>
      </c>
      <c r="Q38" s="30">
        <f t="shared" si="22"/>
        <v>-0.67386939648435251</v>
      </c>
      <c r="R38" s="30">
        <f t="shared" si="22"/>
        <v>-0.36260091398572891</v>
      </c>
      <c r="S38" s="30">
        <f t="shared" si="22"/>
        <v>-0.86080453695037185</v>
      </c>
      <c r="T38" s="30">
        <f t="shared" si="22"/>
        <v>-0.85194529411507602</v>
      </c>
      <c r="U38" s="30">
        <f t="shared" si="22"/>
        <v>833.35306531738604</v>
      </c>
      <c r="V38" s="66">
        <f t="shared" si="22"/>
        <v>248490.43964913313</v>
      </c>
      <c r="W38" s="30">
        <f t="shared" si="22"/>
        <v>1.8787281144465982</v>
      </c>
      <c r="X38" s="30">
        <f t="shared" si="22"/>
        <v>1.3860559917268336</v>
      </c>
      <c r="Y38" s="30">
        <f t="shared" si="22"/>
        <v>0.35835600906590936</v>
      </c>
      <c r="Z38" s="96">
        <f t="shared" si="22"/>
        <v>0.41692425635723712</v>
      </c>
    </row>
    <row r="39" spans="1:26" s="5" customFormat="1">
      <c r="A39" s="106" t="s">
        <v>51</v>
      </c>
      <c r="B39" s="107"/>
      <c r="C39" s="31">
        <f>C33+(C35*C37)/SQRT(C36-1)</f>
        <v>11.750214526475489</v>
      </c>
      <c r="D39" s="31">
        <f t="shared" ref="D39:Z39" si="23">D33+(D35*D37)/SQRT(D36-1)</f>
        <v>12.79000945773122</v>
      </c>
      <c r="E39" s="31">
        <f t="shared" si="23"/>
        <v>11.585201888734607</v>
      </c>
      <c r="F39" s="45">
        <f t="shared" si="23"/>
        <v>580.30964692918837</v>
      </c>
      <c r="G39" s="31">
        <f t="shared" si="23"/>
        <v>108.90538770883427</v>
      </c>
      <c r="H39" s="31">
        <f t="shared" si="23"/>
        <v>117.27745241593274</v>
      </c>
      <c r="I39" s="31">
        <f t="shared" si="23"/>
        <v>126.51099517319044</v>
      </c>
      <c r="J39" s="31">
        <f t="shared" si="23"/>
        <v>125.74547949477119</v>
      </c>
      <c r="K39" s="31">
        <f t="shared" si="23"/>
        <v>123.60740235132668</v>
      </c>
      <c r="L39" s="31">
        <f t="shared" si="23"/>
        <v>124.0875998507376</v>
      </c>
      <c r="M39" s="31">
        <f t="shared" si="23"/>
        <v>0.64862868913886562</v>
      </c>
      <c r="N39" s="31">
        <f t="shared" si="23"/>
        <v>0.66987813863340551</v>
      </c>
      <c r="O39" s="31">
        <f t="shared" si="23"/>
        <v>0.79425661255257562</v>
      </c>
      <c r="P39" s="31">
        <f t="shared" si="23"/>
        <v>0.30705179022423196</v>
      </c>
      <c r="Q39" s="31">
        <f t="shared" si="23"/>
        <v>0.30720272981768593</v>
      </c>
      <c r="R39" s="31">
        <f t="shared" si="23"/>
        <v>0.18926758065239557</v>
      </c>
      <c r="S39" s="31">
        <f t="shared" si="23"/>
        <v>0.16747120361703849</v>
      </c>
      <c r="T39" s="31">
        <f t="shared" si="23"/>
        <v>5.2786274484091789E-3</v>
      </c>
      <c r="U39" s="31">
        <f t="shared" si="23"/>
        <v>840.28693468261383</v>
      </c>
      <c r="V39" s="64">
        <f t="shared" si="23"/>
        <v>250848.66035086685</v>
      </c>
      <c r="W39" s="31">
        <f t="shared" si="23"/>
        <v>2.1138052188867351</v>
      </c>
      <c r="X39" s="31">
        <f t="shared" si="23"/>
        <v>1.5949040082731665</v>
      </c>
      <c r="Y39" s="31">
        <f t="shared" si="23"/>
        <v>0.81614093830251144</v>
      </c>
      <c r="Z39" s="97">
        <f t="shared" si="23"/>
        <v>1.0948473225901314</v>
      </c>
    </row>
    <row r="40" spans="1:26">
      <c r="Y40" s="32">
        <f>AVERAGE(Y5:Z11,Y18:Z31)</f>
        <v>0.67156713157894732</v>
      </c>
    </row>
    <row r="41" spans="1:26">
      <c r="Y41" s="32">
        <f>STDEV(Y6:Z12,Y19:Z32)</f>
        <v>0.5926453788841487</v>
      </c>
    </row>
    <row r="42" spans="1:26">
      <c r="Y42" s="32">
        <f>COUNT(Y7:Z13,Y20:Z33)</f>
        <v>38</v>
      </c>
    </row>
    <row r="43" spans="1:26">
      <c r="Y43" s="32">
        <f>Y40-(Y41*Y42)/(Y42-1)</f>
        <v>6.2904310022254051E-2</v>
      </c>
    </row>
    <row r="44" spans="1:26">
      <c r="Y44" s="32">
        <f>Y41+(Y42*Y43)/(Y43-1)</f>
        <v>-1.9581760648708855</v>
      </c>
    </row>
  </sheetData>
  <autoFilter ref="A2:A12"/>
  <mergeCells count="39">
    <mergeCell ref="A13:B13"/>
    <mergeCell ref="A14:B14"/>
    <mergeCell ref="A15:B15"/>
    <mergeCell ref="W1:X1"/>
    <mergeCell ref="X2:X3"/>
    <mergeCell ref="M2:N2"/>
    <mergeCell ref="S2:T2"/>
    <mergeCell ref="Q2:R2"/>
    <mergeCell ref="O2:P2"/>
    <mergeCell ref="F1:H1"/>
    <mergeCell ref="G2:H2"/>
    <mergeCell ref="I2:I3"/>
    <mergeCell ref="J2:J3"/>
    <mergeCell ref="V1:V3"/>
    <mergeCell ref="Y1:Z2"/>
    <mergeCell ref="A12:B12"/>
    <mergeCell ref="U1:U3"/>
    <mergeCell ref="F2:F3"/>
    <mergeCell ref="B2:B3"/>
    <mergeCell ref="A2:A3"/>
    <mergeCell ref="M1:T1"/>
    <mergeCell ref="K2:K3"/>
    <mergeCell ref="L2:L3"/>
    <mergeCell ref="C1:E1"/>
    <mergeCell ref="I1:L1"/>
    <mergeCell ref="C2:C3"/>
    <mergeCell ref="D2:D3"/>
    <mergeCell ref="W2:W3"/>
    <mergeCell ref="E2:E3"/>
    <mergeCell ref="A38:B38"/>
    <mergeCell ref="A39:B39"/>
    <mergeCell ref="A35:B35"/>
    <mergeCell ref="A16:B16"/>
    <mergeCell ref="A17:B17"/>
    <mergeCell ref="A34:B34"/>
    <mergeCell ref="A36:B36"/>
    <mergeCell ref="A37:B37"/>
    <mergeCell ref="A32:B32"/>
    <mergeCell ref="A33:B33"/>
  </mergeCells>
  <phoneticPr fontId="4" type="noConversion"/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honeticPr fontId="4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honeticPr fontId="4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 Institute of Technology - LIGO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Celine Ramet</dc:creator>
  <cp:lastModifiedBy>Hugo Paris</cp:lastModifiedBy>
  <cp:lastPrinted>2014-10-24T04:16:53Z</cp:lastPrinted>
  <dcterms:created xsi:type="dcterms:W3CDTF">2011-05-02T21:21:46Z</dcterms:created>
  <dcterms:modified xsi:type="dcterms:W3CDTF">2014-11-05T19:00:51Z</dcterms:modified>
</cp:coreProperties>
</file>