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0" yWindow="100" windowWidth="25200" windowHeight="19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D36" i="1"/>
  <c r="C36" i="1"/>
  <c r="H34" i="1"/>
  <c r="F34" i="1"/>
  <c r="F35" i="1"/>
  <c r="E35" i="1"/>
  <c r="D34" i="1"/>
  <c r="E34" i="1"/>
  <c r="G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C34" i="1"/>
  <c r="C33" i="1"/>
  <c r="C32" i="1"/>
  <c r="M32" i="1"/>
  <c r="D33" i="1"/>
  <c r="D35" i="1"/>
  <c r="D39" i="1"/>
  <c r="E33" i="1"/>
  <c r="E36" i="1"/>
  <c r="E39" i="1"/>
  <c r="F33" i="1"/>
  <c r="F36" i="1"/>
  <c r="F39" i="1"/>
  <c r="G33" i="1"/>
  <c r="G35" i="1"/>
  <c r="G36" i="1"/>
  <c r="G39" i="1"/>
  <c r="H33" i="1"/>
  <c r="H35" i="1"/>
  <c r="H36" i="1"/>
  <c r="H39" i="1"/>
  <c r="I33" i="1"/>
  <c r="I35" i="1"/>
  <c r="I36" i="1"/>
  <c r="I39" i="1"/>
  <c r="J33" i="1"/>
  <c r="J35" i="1"/>
  <c r="J36" i="1"/>
  <c r="J39" i="1"/>
  <c r="K33" i="1"/>
  <c r="K35" i="1"/>
  <c r="K36" i="1"/>
  <c r="K39" i="1"/>
  <c r="L33" i="1"/>
  <c r="L35" i="1"/>
  <c r="L36" i="1"/>
  <c r="L39" i="1"/>
  <c r="M33" i="1"/>
  <c r="M35" i="1"/>
  <c r="M36" i="1"/>
  <c r="M39" i="1"/>
  <c r="N33" i="1"/>
  <c r="N35" i="1"/>
  <c r="N36" i="1"/>
  <c r="N39" i="1"/>
  <c r="O33" i="1"/>
  <c r="O35" i="1"/>
  <c r="O36" i="1"/>
  <c r="O39" i="1"/>
  <c r="P33" i="1"/>
  <c r="P35" i="1"/>
  <c r="P36" i="1"/>
  <c r="P39" i="1"/>
  <c r="Q33" i="1"/>
  <c r="Q35" i="1"/>
  <c r="Q36" i="1"/>
  <c r="Q39" i="1"/>
  <c r="R33" i="1"/>
  <c r="R35" i="1"/>
  <c r="R36" i="1"/>
  <c r="R39" i="1"/>
  <c r="S33" i="1"/>
  <c r="S35" i="1"/>
  <c r="S36" i="1"/>
  <c r="S39" i="1"/>
  <c r="T33" i="1"/>
  <c r="T35" i="1"/>
  <c r="T36" i="1"/>
  <c r="T39" i="1"/>
  <c r="U33" i="1"/>
  <c r="U35" i="1"/>
  <c r="U36" i="1"/>
  <c r="U39" i="1"/>
  <c r="V33" i="1"/>
  <c r="V35" i="1"/>
  <c r="V36" i="1"/>
  <c r="V39" i="1"/>
  <c r="W33" i="1"/>
  <c r="W35" i="1"/>
  <c r="W36" i="1"/>
  <c r="W39" i="1"/>
  <c r="X33" i="1"/>
  <c r="X35" i="1"/>
  <c r="X36" i="1"/>
  <c r="X39" i="1"/>
  <c r="Y33" i="1"/>
  <c r="Y35" i="1"/>
  <c r="Y36" i="1"/>
  <c r="Y39" i="1"/>
  <c r="Z33" i="1"/>
  <c r="Z35" i="1"/>
  <c r="Z36" i="1"/>
  <c r="Z39" i="1"/>
  <c r="C35" i="1"/>
  <c r="C39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V6" i="1"/>
  <c r="V5" i="1"/>
  <c r="V4" i="1"/>
  <c r="U6" i="1"/>
  <c r="U5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C13" i="1"/>
  <c r="V12" i="1"/>
  <c r="Y12" i="1"/>
  <c r="Z12" i="1"/>
  <c r="C12" i="1"/>
  <c r="Y16" i="1"/>
  <c r="Y17" i="1"/>
  <c r="Z17" i="1"/>
  <c r="Z16" i="1"/>
  <c r="V17" i="1"/>
  <c r="V16" i="1"/>
  <c r="C17" i="1"/>
  <c r="C16" i="1"/>
  <c r="E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F12" i="1"/>
  <c r="G12" i="1"/>
  <c r="H12" i="1"/>
  <c r="W12" i="1"/>
  <c r="X12" i="1"/>
  <c r="D12" i="1"/>
  <c r="X17" i="1"/>
  <c r="X16" i="1"/>
  <c r="H17" i="1"/>
  <c r="H16" i="1"/>
  <c r="F17" i="1"/>
  <c r="F16" i="1"/>
  <c r="T17" i="1"/>
  <c r="T16" i="1"/>
  <c r="R17" i="1"/>
  <c r="R16" i="1"/>
  <c r="P17" i="1"/>
  <c r="P16" i="1"/>
  <c r="N17" i="1"/>
  <c r="N16" i="1"/>
  <c r="L17" i="1"/>
  <c r="L16" i="1"/>
  <c r="J17" i="1"/>
  <c r="J16" i="1"/>
  <c r="E16" i="1"/>
  <c r="E17" i="1"/>
  <c r="D17" i="1"/>
  <c r="D16" i="1"/>
  <c r="W16" i="1"/>
  <c r="W17" i="1"/>
  <c r="G16" i="1"/>
  <c r="G17" i="1"/>
  <c r="U16" i="1"/>
  <c r="U17" i="1"/>
  <c r="S16" i="1"/>
  <c r="S17" i="1"/>
  <c r="Q16" i="1"/>
  <c r="Q17" i="1"/>
  <c r="O16" i="1"/>
  <c r="O17" i="1"/>
  <c r="M16" i="1"/>
  <c r="M17" i="1"/>
  <c r="K16" i="1"/>
  <c r="K17" i="1"/>
  <c r="I16" i="1"/>
  <c r="I17" i="1"/>
</calcChain>
</file>

<file path=xl/sharedStrings.xml><?xml version="1.0" encoding="utf-8"?>
<sst xmlns="http://schemas.openxmlformats.org/spreadsheetml/2006/main" count="73" uniqueCount="53">
  <si>
    <t>Unit</t>
  </si>
  <si>
    <t>Testing completed on</t>
  </si>
  <si>
    <t>A</t>
  </si>
  <si>
    <t>B</t>
  </si>
  <si>
    <t>C</t>
  </si>
  <si>
    <t>D</t>
  </si>
  <si>
    <t>Masses</t>
  </si>
  <si>
    <t>Average</t>
  </si>
  <si>
    <t>RX</t>
  </si>
  <si>
    <t>RY</t>
  </si>
  <si>
    <t>Horiz</t>
  </si>
  <si>
    <t>Vert</t>
  </si>
  <si>
    <t>V</t>
  </si>
  <si>
    <t>H</t>
  </si>
  <si>
    <t>Vertical Sensor Calibration (counts/mil)</t>
  </si>
  <si>
    <t>Total weight (kg)</t>
  </si>
  <si>
    <t>Induced Torque (N.m)</t>
  </si>
  <si>
    <t>Spring Stiffness (N/m)</t>
  </si>
  <si>
    <t>Linearity (count/count)</t>
  </si>
  <si>
    <t>LLO-Unit # 1</t>
  </si>
  <si>
    <t>LLO-Unit # 2</t>
  </si>
  <si>
    <t>LLO-Unit # 3</t>
  </si>
  <si>
    <t>LHO-Unit # 1</t>
  </si>
  <si>
    <t>LHO-Unit # 2</t>
  </si>
  <si>
    <t>LHO-Unit # 3</t>
  </si>
  <si>
    <t>Shims (mils)</t>
  </si>
  <si>
    <t># 1</t>
  </si>
  <si>
    <t># 2</t>
  </si>
  <si>
    <t># 3</t>
  </si>
  <si>
    <t>Blade Flatness (mils)</t>
  </si>
  <si>
    <t>Locker measurements (mils)</t>
  </si>
  <si>
    <t>LLO-Unit # 4</t>
  </si>
  <si>
    <t>LLO-Unit # 5</t>
  </si>
  <si>
    <t>LLO-Unit # 6</t>
  </si>
  <si>
    <t>LLO-Unit # 7</t>
  </si>
  <si>
    <t>LHO-Unit # 4</t>
  </si>
  <si>
    <t>LHO-Unit # 5</t>
  </si>
  <si>
    <t>LHO-Unit # 6</t>
  </si>
  <si>
    <t>LHO-Unit # 7</t>
  </si>
  <si>
    <t>Average Reference</t>
  </si>
  <si>
    <t>Average Total</t>
  </si>
  <si>
    <t xml:space="preserve"> Actuator plane distance to LZMP (mm)</t>
  </si>
  <si>
    <t>x</t>
  </si>
  <si>
    <t>y</t>
  </si>
  <si>
    <t>Standard Deviation</t>
  </si>
  <si>
    <t>Count</t>
  </si>
  <si>
    <t>Student t95</t>
  </si>
  <si>
    <t>eLIGO LLO</t>
  </si>
  <si>
    <t>eLIGO LHO</t>
  </si>
  <si>
    <t>Reference</t>
  </si>
  <si>
    <t>Minimum 95% confidence</t>
  </si>
  <si>
    <t>Maximum 95% confidence</t>
  </si>
  <si>
    <t>Standard Deviation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</si>
</sst>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E+00"/>
    <numFmt numFmtId="165" formatCode="0.00000E+00"/>
    <numFmt numFmtId="166" formatCode="0.0000E+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0" xfId="0" applyFill="1"/>
    <xf numFmtId="11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4" borderId="15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1" fontId="0" fillId="3" borderId="2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39" fontId="0" fillId="6" borderId="1" xfId="0" applyNumberForma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9" borderId="13" xfId="0" applyNumberFormat="1" applyFill="1" applyBorder="1" applyAlignment="1">
      <alignment horizontal="center"/>
    </xf>
    <xf numFmtId="164" fontId="0" fillId="10" borderId="13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pane xSplit="2" ySplit="3" topLeftCell="N5" activePane="bottomRight" state="frozen"/>
      <selection pane="topRight" activeCell="C1" sqref="C1"/>
      <selection pane="bottomLeft" activeCell="A4" sqref="A4"/>
      <selection pane="bottomRight" activeCell="B28" sqref="B28"/>
    </sheetView>
  </sheetViews>
  <sheetFormatPr baseColWidth="10" defaultColWidth="8.83203125" defaultRowHeight="14" x14ac:dyDescent="0"/>
  <cols>
    <col min="1" max="1" width="11.83203125" bestFit="1" customWidth="1"/>
    <col min="2" max="2" width="11.6640625" customWidth="1"/>
    <col min="3" max="5" width="9.33203125" bestFit="1" customWidth="1"/>
    <col min="6" max="6" width="11.1640625" bestFit="1" customWidth="1"/>
    <col min="7" max="11" width="9.33203125" bestFit="1" customWidth="1"/>
    <col min="12" max="12" width="8.83203125" customWidth="1"/>
    <col min="13" max="13" width="5.6640625" customWidth="1"/>
    <col min="14" max="14" width="5.5" customWidth="1"/>
    <col min="15" max="15" width="5.6640625" customWidth="1"/>
    <col min="16" max="16" width="5.5" customWidth="1"/>
    <col min="17" max="17" width="6.1640625" customWidth="1"/>
    <col min="18" max="18" width="5.6640625" customWidth="1"/>
    <col min="19" max="19" width="6.83203125" customWidth="1"/>
    <col min="20" max="20" width="7.6640625" bestFit="1" customWidth="1"/>
    <col min="21" max="21" width="13.1640625" customWidth="1"/>
    <col min="22" max="22" width="11.5" customWidth="1"/>
    <col min="23" max="26" width="9.33203125" bestFit="1" customWidth="1"/>
  </cols>
  <sheetData>
    <row r="1" spans="1:26" ht="28.5" customHeight="1">
      <c r="C1" s="123" t="s">
        <v>29</v>
      </c>
      <c r="D1" s="124"/>
      <c r="E1" s="125"/>
      <c r="F1" s="105" t="s">
        <v>6</v>
      </c>
      <c r="G1" s="106"/>
      <c r="H1" s="107"/>
      <c r="I1" s="123" t="s">
        <v>25</v>
      </c>
      <c r="J1" s="124"/>
      <c r="K1" s="124"/>
      <c r="L1" s="124"/>
      <c r="M1" s="105" t="s">
        <v>30</v>
      </c>
      <c r="N1" s="106"/>
      <c r="O1" s="106"/>
      <c r="P1" s="106"/>
      <c r="Q1" s="106"/>
      <c r="R1" s="106"/>
      <c r="S1" s="106"/>
      <c r="T1" s="107"/>
      <c r="U1" s="112" t="s">
        <v>14</v>
      </c>
      <c r="V1" s="112" t="s">
        <v>17</v>
      </c>
      <c r="W1" s="108" t="s">
        <v>18</v>
      </c>
      <c r="X1" s="109"/>
      <c r="Y1" s="115" t="s">
        <v>41</v>
      </c>
      <c r="Z1" s="116"/>
    </row>
    <row r="2" spans="1:26" ht="31.5" customHeight="1">
      <c r="A2" s="110" t="s">
        <v>0</v>
      </c>
      <c r="B2" s="121" t="s">
        <v>1</v>
      </c>
      <c r="C2" s="110" t="s">
        <v>26</v>
      </c>
      <c r="D2" s="110" t="s">
        <v>27</v>
      </c>
      <c r="E2" s="110" t="s">
        <v>28</v>
      </c>
      <c r="F2" s="119" t="s">
        <v>15</v>
      </c>
      <c r="G2" s="108" t="s">
        <v>16</v>
      </c>
      <c r="H2" s="109"/>
      <c r="I2" s="110" t="s">
        <v>2</v>
      </c>
      <c r="J2" s="110" t="s">
        <v>3</v>
      </c>
      <c r="K2" s="110" t="s">
        <v>4</v>
      </c>
      <c r="L2" s="110" t="s">
        <v>5</v>
      </c>
      <c r="M2" s="105" t="s">
        <v>2</v>
      </c>
      <c r="N2" s="107"/>
      <c r="O2" s="105" t="s">
        <v>3</v>
      </c>
      <c r="P2" s="107"/>
      <c r="Q2" s="105" t="s">
        <v>4</v>
      </c>
      <c r="R2" s="107"/>
      <c r="S2" s="105" t="s">
        <v>5</v>
      </c>
      <c r="T2" s="107"/>
      <c r="U2" s="113"/>
      <c r="V2" s="113"/>
      <c r="W2" s="110" t="s">
        <v>10</v>
      </c>
      <c r="X2" s="110" t="s">
        <v>11</v>
      </c>
      <c r="Y2" s="117"/>
      <c r="Z2" s="118"/>
    </row>
    <row r="3" spans="1:26">
      <c r="A3" s="111"/>
      <c r="B3" s="122"/>
      <c r="C3" s="111"/>
      <c r="D3" s="111"/>
      <c r="E3" s="111"/>
      <c r="F3" s="120"/>
      <c r="G3" s="15" t="s">
        <v>8</v>
      </c>
      <c r="H3" s="13" t="s">
        <v>9</v>
      </c>
      <c r="I3" s="111"/>
      <c r="J3" s="111"/>
      <c r="K3" s="111"/>
      <c r="L3" s="111"/>
      <c r="M3" s="14" t="s">
        <v>12</v>
      </c>
      <c r="N3" s="14" t="s">
        <v>13</v>
      </c>
      <c r="O3" s="14" t="s">
        <v>12</v>
      </c>
      <c r="P3" s="14" t="s">
        <v>13</v>
      </c>
      <c r="Q3" s="14" t="s">
        <v>12</v>
      </c>
      <c r="R3" s="14" t="s">
        <v>13</v>
      </c>
      <c r="S3" s="14" t="s">
        <v>12</v>
      </c>
      <c r="T3" s="14" t="s">
        <v>13</v>
      </c>
      <c r="U3" s="114"/>
      <c r="V3" s="114"/>
      <c r="W3" s="111"/>
      <c r="X3" s="111"/>
      <c r="Y3" s="44" t="s">
        <v>42</v>
      </c>
      <c r="Z3" s="15" t="s">
        <v>43</v>
      </c>
    </row>
    <row r="4" spans="1:26" s="54" customFormat="1">
      <c r="A4" s="67" t="s">
        <v>49</v>
      </c>
      <c r="B4" s="68"/>
      <c r="C4" s="69">
        <v>0</v>
      </c>
      <c r="D4" s="67">
        <v>0</v>
      </c>
      <c r="E4" s="70">
        <v>0</v>
      </c>
      <c r="F4" s="71">
        <v>596</v>
      </c>
      <c r="G4" s="70">
        <v>0</v>
      </c>
      <c r="H4" s="70">
        <v>0</v>
      </c>
      <c r="I4" s="69">
        <v>125</v>
      </c>
      <c r="J4" s="69">
        <v>125</v>
      </c>
      <c r="K4" s="67">
        <v>125</v>
      </c>
      <c r="L4" s="72">
        <v>125</v>
      </c>
      <c r="M4" s="67"/>
      <c r="N4" s="70"/>
      <c r="O4" s="70"/>
      <c r="P4" s="70"/>
      <c r="Q4" s="70"/>
      <c r="R4" s="70"/>
      <c r="S4" s="70"/>
      <c r="T4" s="70"/>
      <c r="U4" s="73">
        <v>840</v>
      </c>
      <c r="V4" s="74">
        <f>2.42773*10^(5)</f>
        <v>242773</v>
      </c>
      <c r="W4" s="67"/>
      <c r="X4" s="70"/>
      <c r="Y4" s="69">
        <v>0</v>
      </c>
      <c r="Z4" s="67">
        <v>0</v>
      </c>
    </row>
    <row r="5" spans="1:26">
      <c r="A5" s="53" t="s">
        <v>47</v>
      </c>
      <c r="B5" s="49"/>
      <c r="C5" s="40">
        <v>-5</v>
      </c>
      <c r="D5" s="11">
        <v>-6</v>
      </c>
      <c r="E5" s="50">
        <v>9</v>
      </c>
      <c r="F5" s="51"/>
      <c r="G5" s="50"/>
      <c r="H5" s="50"/>
      <c r="I5" s="40">
        <v>123</v>
      </c>
      <c r="J5" s="40">
        <v>123</v>
      </c>
      <c r="K5" s="11">
        <v>123</v>
      </c>
      <c r="L5" s="52">
        <v>123</v>
      </c>
      <c r="M5" s="11"/>
      <c r="N5" s="50"/>
      <c r="O5" s="50"/>
      <c r="P5" s="50"/>
      <c r="Q5" s="50"/>
      <c r="R5" s="50"/>
      <c r="S5" s="50"/>
      <c r="T5" s="50"/>
      <c r="U5" s="63">
        <f>25.4*10^(3)/(28.9)</f>
        <v>878.89273356401384</v>
      </c>
      <c r="V5" s="55">
        <f>2.67309*10^5</f>
        <v>267309</v>
      </c>
      <c r="W5" s="11"/>
      <c r="X5" s="50"/>
      <c r="Y5" s="47">
        <v>0.47</v>
      </c>
      <c r="Z5" s="45">
        <v>0.93</v>
      </c>
    </row>
    <row r="6" spans="1:26">
      <c r="A6" s="53" t="s">
        <v>48</v>
      </c>
      <c r="B6" s="49"/>
      <c r="C6" s="40">
        <v>-10</v>
      </c>
      <c r="D6" s="11">
        <v>-8</v>
      </c>
      <c r="E6" s="50">
        <v>-7</v>
      </c>
      <c r="F6" s="51"/>
      <c r="G6" s="42"/>
      <c r="H6" s="42"/>
      <c r="I6" s="40">
        <v>130</v>
      </c>
      <c r="J6" s="40">
        <v>130</v>
      </c>
      <c r="K6" s="11">
        <v>130</v>
      </c>
      <c r="L6" s="52">
        <v>130</v>
      </c>
      <c r="M6" s="11"/>
      <c r="N6" s="50"/>
      <c r="O6" s="50"/>
      <c r="P6" s="50"/>
      <c r="Q6" s="50"/>
      <c r="R6" s="50"/>
      <c r="S6" s="50"/>
      <c r="T6" s="50"/>
      <c r="U6" s="63">
        <f>25.4*10^(3)/(28.8)</f>
        <v>881.94444444444446</v>
      </c>
      <c r="V6" s="55">
        <f>2.7628*10^5</f>
        <v>276280</v>
      </c>
      <c r="W6" s="11"/>
      <c r="X6" s="50"/>
      <c r="Y6" s="41">
        <v>0.98</v>
      </c>
      <c r="Z6" s="46">
        <v>2.04</v>
      </c>
    </row>
    <row r="7" spans="1:26">
      <c r="A7" s="37" t="s">
        <v>19</v>
      </c>
      <c r="B7" s="131">
        <v>40391</v>
      </c>
      <c r="C7" s="2">
        <v>17.75</v>
      </c>
      <c r="D7" s="16">
        <v>13.125</v>
      </c>
      <c r="E7" s="3">
        <v>13.5</v>
      </c>
      <c r="F7" s="16">
        <v>589.1</v>
      </c>
      <c r="G7" s="3">
        <v>0.83</v>
      </c>
      <c r="H7" s="3">
        <v>29.17</v>
      </c>
      <c r="I7" s="2">
        <v>126</v>
      </c>
      <c r="J7" s="2">
        <v>120</v>
      </c>
      <c r="K7" s="16">
        <v>126</v>
      </c>
      <c r="L7" s="12">
        <v>125</v>
      </c>
      <c r="M7" s="16">
        <v>0.5</v>
      </c>
      <c r="N7" s="3">
        <v>1</v>
      </c>
      <c r="O7" s="3">
        <v>0</v>
      </c>
      <c r="P7" s="3">
        <v>-1</v>
      </c>
      <c r="Q7" s="3">
        <v>1</v>
      </c>
      <c r="R7" s="3">
        <v>1</v>
      </c>
      <c r="S7" s="3">
        <v>1</v>
      </c>
      <c r="T7" s="3">
        <v>-1.5</v>
      </c>
      <c r="U7" s="16">
        <v>839.8</v>
      </c>
      <c r="V7" s="17">
        <v>249100</v>
      </c>
      <c r="W7" s="30"/>
      <c r="X7" s="31"/>
      <c r="Y7" s="40">
        <v>0.16</v>
      </c>
      <c r="Z7" s="11">
        <v>0.19</v>
      </c>
    </row>
    <row r="8" spans="1:26">
      <c r="A8" s="38" t="s">
        <v>20</v>
      </c>
      <c r="B8" s="132">
        <v>40452</v>
      </c>
      <c r="C8" s="19">
        <v>15</v>
      </c>
      <c r="D8" s="18">
        <v>13</v>
      </c>
      <c r="E8" s="20">
        <v>19</v>
      </c>
      <c r="F8" s="18">
        <v>576.87</v>
      </c>
      <c r="G8" s="20">
        <v>-4.16</v>
      </c>
      <c r="H8" s="20">
        <v>7.84</v>
      </c>
      <c r="I8" s="19">
        <v>120</v>
      </c>
      <c r="J8" s="19">
        <v>123</v>
      </c>
      <c r="K8" s="18">
        <v>120</v>
      </c>
      <c r="L8" s="21">
        <v>120</v>
      </c>
      <c r="M8" s="18">
        <v>-1.75</v>
      </c>
      <c r="N8" s="20">
        <v>2</v>
      </c>
      <c r="O8" s="20">
        <v>-1</v>
      </c>
      <c r="P8" s="20">
        <v>-1.75</v>
      </c>
      <c r="Q8" s="20">
        <v>1.5</v>
      </c>
      <c r="R8" s="20">
        <v>0</v>
      </c>
      <c r="S8" s="20">
        <v>0</v>
      </c>
      <c r="T8" s="20">
        <v>-1</v>
      </c>
      <c r="U8" s="18">
        <v>850.6</v>
      </c>
      <c r="V8" s="22">
        <v>247000</v>
      </c>
      <c r="W8" s="18">
        <v>2.1156999999999999</v>
      </c>
      <c r="X8" s="20">
        <v>1.5364</v>
      </c>
      <c r="Y8" s="40">
        <v>0.13869000000000001</v>
      </c>
      <c r="Z8" s="11">
        <v>1.8633</v>
      </c>
    </row>
    <row r="9" spans="1:26">
      <c r="A9" s="38" t="s">
        <v>22</v>
      </c>
      <c r="B9" s="132">
        <v>40330</v>
      </c>
      <c r="C9" s="19">
        <v>9</v>
      </c>
      <c r="D9" s="18">
        <v>15</v>
      </c>
      <c r="E9" s="20">
        <v>11</v>
      </c>
      <c r="F9" s="18">
        <v>584.38</v>
      </c>
      <c r="G9" s="28"/>
      <c r="H9" s="28"/>
      <c r="I9" s="19">
        <v>122</v>
      </c>
      <c r="J9" s="19">
        <v>120</v>
      </c>
      <c r="K9" s="18">
        <v>120</v>
      </c>
      <c r="L9" s="21">
        <v>122</v>
      </c>
      <c r="M9" s="18">
        <v>-1</v>
      </c>
      <c r="N9" s="20">
        <v>-2</v>
      </c>
      <c r="O9" s="20">
        <v>-2</v>
      </c>
      <c r="P9" s="20">
        <v>-2</v>
      </c>
      <c r="Q9" s="20">
        <v>0</v>
      </c>
      <c r="R9" s="20">
        <v>0</v>
      </c>
      <c r="S9" s="20">
        <v>0</v>
      </c>
      <c r="T9" s="20">
        <v>1</v>
      </c>
      <c r="U9" s="18">
        <v>826</v>
      </c>
      <c r="V9" s="22">
        <v>244200</v>
      </c>
      <c r="W9" s="18">
        <v>1.5432999999999999</v>
      </c>
      <c r="X9" s="20">
        <v>1.1267</v>
      </c>
      <c r="Y9" s="40">
        <v>0.14000000000000001</v>
      </c>
      <c r="Z9" s="11">
        <v>0.16</v>
      </c>
    </row>
    <row r="10" spans="1:26">
      <c r="A10" s="38" t="s">
        <v>23</v>
      </c>
      <c r="B10" s="132">
        <v>40422</v>
      </c>
      <c r="C10" s="19">
        <v>5</v>
      </c>
      <c r="D10" s="18">
        <v>19</v>
      </c>
      <c r="E10" s="20">
        <v>7</v>
      </c>
      <c r="F10" s="18">
        <v>576.97</v>
      </c>
      <c r="G10" s="28"/>
      <c r="H10" s="28"/>
      <c r="I10" s="19">
        <v>128</v>
      </c>
      <c r="J10" s="19">
        <v>127</v>
      </c>
      <c r="K10" s="18">
        <v>120</v>
      </c>
      <c r="L10" s="21">
        <v>121</v>
      </c>
      <c r="M10" s="18">
        <v>0</v>
      </c>
      <c r="N10" s="20">
        <v>-0.5</v>
      </c>
      <c r="O10" s="20">
        <v>0</v>
      </c>
      <c r="P10" s="20">
        <v>0.5</v>
      </c>
      <c r="Q10" s="20">
        <v>-1</v>
      </c>
      <c r="R10" s="20">
        <v>-0.5</v>
      </c>
      <c r="S10" s="20">
        <v>0</v>
      </c>
      <c r="T10" s="20">
        <v>0</v>
      </c>
      <c r="U10" s="18">
        <v>832.9</v>
      </c>
      <c r="V10" s="22">
        <v>248900</v>
      </c>
      <c r="W10" s="18">
        <v>1.4437</v>
      </c>
      <c r="X10" s="20">
        <v>2.0630999999999999</v>
      </c>
      <c r="Y10" s="40">
        <v>0.38</v>
      </c>
      <c r="Z10" s="11">
        <v>0.11</v>
      </c>
    </row>
    <row r="11" spans="1:26">
      <c r="A11" s="39" t="s">
        <v>24</v>
      </c>
      <c r="B11" s="133">
        <v>40452</v>
      </c>
      <c r="C11" s="24">
        <v>3</v>
      </c>
      <c r="D11" s="23">
        <v>-1</v>
      </c>
      <c r="E11" s="25">
        <v>4</v>
      </c>
      <c r="F11" s="23">
        <v>568.23</v>
      </c>
      <c r="G11" s="29"/>
      <c r="H11" s="29"/>
      <c r="I11" s="24">
        <v>130</v>
      </c>
      <c r="J11" s="24">
        <v>128</v>
      </c>
      <c r="K11" s="23">
        <v>120</v>
      </c>
      <c r="L11" s="26">
        <v>122</v>
      </c>
      <c r="M11" s="23">
        <v>1</v>
      </c>
      <c r="N11" s="25">
        <v>0</v>
      </c>
      <c r="O11" s="25">
        <v>0</v>
      </c>
      <c r="P11" s="25">
        <v>0</v>
      </c>
      <c r="Q11" s="25">
        <v>-1</v>
      </c>
      <c r="R11" s="25">
        <v>0</v>
      </c>
      <c r="S11" s="25">
        <v>0</v>
      </c>
      <c r="T11" s="25">
        <v>0</v>
      </c>
      <c r="U11" s="23">
        <v>834.9</v>
      </c>
      <c r="V11" s="27">
        <v>246000</v>
      </c>
      <c r="W11" s="23">
        <v>2.0859999999999999</v>
      </c>
      <c r="X11" s="25">
        <v>1.4674</v>
      </c>
      <c r="Y11" s="40">
        <v>1.77</v>
      </c>
      <c r="Z11" s="11">
        <v>0.37</v>
      </c>
    </row>
    <row r="12" spans="1:26" s="36" customFormat="1">
      <c r="A12" s="103" t="s">
        <v>39</v>
      </c>
      <c r="B12" s="104"/>
      <c r="C12" s="75">
        <f>AVERAGE(C7:C11)</f>
        <v>9.9499999999999993</v>
      </c>
      <c r="D12" s="75">
        <f>AVERAGE(D7:D11)</f>
        <v>11.824999999999999</v>
      </c>
      <c r="E12" s="76">
        <f t="shared" ref="E12:I12" si="0">AVERAGE(E7:E11)</f>
        <v>10.9</v>
      </c>
      <c r="F12" s="78">
        <f>AVERAGE(F7:F11)</f>
        <v>579.1099999999999</v>
      </c>
      <c r="G12" s="58">
        <f>AVERAGE(G7:G11)</f>
        <v>-1.665</v>
      </c>
      <c r="H12" s="58">
        <f>AVERAGE(H7:H11)</f>
        <v>18.505000000000003</v>
      </c>
      <c r="I12" s="58">
        <f t="shared" si="0"/>
        <v>125.2</v>
      </c>
      <c r="J12" s="58">
        <f t="shared" ref="J12" si="1">AVERAGE(J7:J11)</f>
        <v>123.6</v>
      </c>
      <c r="K12" s="58">
        <f t="shared" ref="K12" si="2">AVERAGE(K7:K11)</f>
        <v>121.2</v>
      </c>
      <c r="L12" s="58">
        <f t="shared" ref="L12" si="3">AVERAGE(L7:L11)</f>
        <v>122</v>
      </c>
      <c r="M12" s="59">
        <f t="shared" ref="M12" si="4">AVERAGE(M7:M11)</f>
        <v>-0.25</v>
      </c>
      <c r="N12" s="59">
        <f t="shared" ref="N12:O12" si="5">AVERAGE(N7:N11)</f>
        <v>0.1</v>
      </c>
      <c r="O12" s="59">
        <f t="shared" si="5"/>
        <v>-0.6</v>
      </c>
      <c r="P12" s="59">
        <f t="shared" ref="P12" si="6">AVERAGE(P7:P11)</f>
        <v>-0.85</v>
      </c>
      <c r="Q12" s="59">
        <f t="shared" ref="Q12" si="7">AVERAGE(Q7:Q11)</f>
        <v>0.1</v>
      </c>
      <c r="R12" s="59">
        <f t="shared" ref="R12" si="8">AVERAGE(R7:R11)</f>
        <v>0.1</v>
      </c>
      <c r="S12" s="59">
        <f t="shared" ref="S12" si="9">AVERAGE(S7:S11)</f>
        <v>0.2</v>
      </c>
      <c r="T12" s="59">
        <f t="shared" ref="T12:U12" si="10">AVERAGE(T7:T11)</f>
        <v>-0.3</v>
      </c>
      <c r="U12" s="59">
        <f t="shared" si="10"/>
        <v>836.83999999999992</v>
      </c>
      <c r="V12" s="97">
        <f>AVERAGE(V7:V11)</f>
        <v>247040</v>
      </c>
      <c r="W12" s="59">
        <f t="shared" ref="W12" si="11">AVERAGE(W7:W11)</f>
        <v>1.7971749999999997</v>
      </c>
      <c r="X12" s="59">
        <f>AVERAGE(X7:X11)</f>
        <v>1.5484</v>
      </c>
      <c r="Y12" s="76">
        <f t="shared" ref="Y12" si="12">AVERAGE(Y7:Y11)</f>
        <v>0.51773800000000003</v>
      </c>
      <c r="Z12" s="58">
        <f>AVERAGE(Z7:Z11)</f>
        <v>0.53866000000000003</v>
      </c>
    </row>
    <row r="13" spans="1:26" s="36" customFormat="1">
      <c r="A13" s="126" t="s">
        <v>44</v>
      </c>
      <c r="B13" s="127"/>
      <c r="C13" s="60">
        <f>STDEV(C7:C11)</f>
        <v>6.3255434549135776</v>
      </c>
      <c r="D13" s="60">
        <f t="shared" ref="D13:Z13" si="13">STDEV(D7:D11)</f>
        <v>7.5682312993195433</v>
      </c>
      <c r="E13" s="60">
        <f t="shared" si="13"/>
        <v>5.8137767414994546</v>
      </c>
      <c r="F13" s="60">
        <f t="shared" si="13"/>
        <v>7.9928812076747375</v>
      </c>
      <c r="G13" s="60">
        <f t="shared" si="13"/>
        <v>3.5284628381208725</v>
      </c>
      <c r="H13" s="60">
        <f t="shared" si="13"/>
        <v>15.082587642709056</v>
      </c>
      <c r="I13" s="60">
        <f t="shared" si="13"/>
        <v>4.1472882706655438</v>
      </c>
      <c r="J13" s="60">
        <f t="shared" si="13"/>
        <v>3.7815340802378072</v>
      </c>
      <c r="K13" s="60">
        <f t="shared" si="13"/>
        <v>2.6832815729997481</v>
      </c>
      <c r="L13" s="60">
        <f t="shared" si="13"/>
        <v>1.8708286933869707</v>
      </c>
      <c r="M13" s="60">
        <f t="shared" si="13"/>
        <v>1.1180339887498949</v>
      </c>
      <c r="N13" s="60">
        <f t="shared" si="13"/>
        <v>1.51657508881031</v>
      </c>
      <c r="O13" s="60">
        <f t="shared" si="13"/>
        <v>0.89442719099991586</v>
      </c>
      <c r="P13" s="60">
        <f t="shared" si="13"/>
        <v>1.08397416943394</v>
      </c>
      <c r="Q13" s="60">
        <f t="shared" si="13"/>
        <v>1.1401754250991381</v>
      </c>
      <c r="R13" s="60">
        <f t="shared" si="13"/>
        <v>0.54772255750516607</v>
      </c>
      <c r="S13" s="60">
        <f t="shared" si="13"/>
        <v>0.44721359549995793</v>
      </c>
      <c r="T13" s="60">
        <f t="shared" si="13"/>
        <v>0.97467943448089633</v>
      </c>
      <c r="U13" s="60">
        <f t="shared" si="13"/>
        <v>9.150027322363588</v>
      </c>
      <c r="V13" s="61">
        <f t="shared" si="13"/>
        <v>2052.5593779474443</v>
      </c>
      <c r="W13" s="60">
        <f t="shared" si="13"/>
        <v>0.35321152656729676</v>
      </c>
      <c r="X13" s="60">
        <f t="shared" si="13"/>
        <v>0.3870624325178903</v>
      </c>
      <c r="Y13" s="60">
        <f t="shared" si="13"/>
        <v>0.70736690141679659</v>
      </c>
      <c r="Z13" s="62">
        <f t="shared" si="13"/>
        <v>0.7469628357555681</v>
      </c>
    </row>
    <row r="14" spans="1:26" s="36" customFormat="1">
      <c r="A14" s="126" t="s">
        <v>45</v>
      </c>
      <c r="B14" s="127"/>
      <c r="C14" s="48">
        <f>COUNT(C7:C11)</f>
        <v>5</v>
      </c>
      <c r="D14" s="48">
        <f t="shared" ref="D14:Z14" si="14">COUNT(D7:D11)</f>
        <v>5</v>
      </c>
      <c r="E14" s="48">
        <f t="shared" si="14"/>
        <v>5</v>
      </c>
      <c r="F14" s="48">
        <f t="shared" si="14"/>
        <v>5</v>
      </c>
      <c r="G14" s="48">
        <f t="shared" si="14"/>
        <v>2</v>
      </c>
      <c r="H14" s="48">
        <f t="shared" si="14"/>
        <v>2</v>
      </c>
      <c r="I14" s="48">
        <f t="shared" si="14"/>
        <v>5</v>
      </c>
      <c r="J14" s="48">
        <f t="shared" si="14"/>
        <v>5</v>
      </c>
      <c r="K14" s="48">
        <f t="shared" si="14"/>
        <v>5</v>
      </c>
      <c r="L14" s="48">
        <f t="shared" si="14"/>
        <v>5</v>
      </c>
      <c r="M14" s="48">
        <f t="shared" si="14"/>
        <v>5</v>
      </c>
      <c r="N14" s="48">
        <f t="shared" si="14"/>
        <v>5</v>
      </c>
      <c r="O14" s="48">
        <f t="shared" si="14"/>
        <v>5</v>
      </c>
      <c r="P14" s="48">
        <f t="shared" si="14"/>
        <v>5</v>
      </c>
      <c r="Q14" s="48">
        <f t="shared" si="14"/>
        <v>5</v>
      </c>
      <c r="R14" s="48">
        <f t="shared" si="14"/>
        <v>5</v>
      </c>
      <c r="S14" s="48">
        <f t="shared" si="14"/>
        <v>5</v>
      </c>
      <c r="T14" s="48">
        <f t="shared" si="14"/>
        <v>5</v>
      </c>
      <c r="U14" s="48">
        <f t="shared" si="14"/>
        <v>5</v>
      </c>
      <c r="V14" s="48">
        <f t="shared" si="14"/>
        <v>5</v>
      </c>
      <c r="W14" s="48">
        <f t="shared" si="14"/>
        <v>4</v>
      </c>
      <c r="X14" s="48">
        <f t="shared" si="14"/>
        <v>4</v>
      </c>
      <c r="Y14" s="34">
        <f t="shared" si="14"/>
        <v>5</v>
      </c>
      <c r="Z14" s="35">
        <f t="shared" si="14"/>
        <v>5</v>
      </c>
    </row>
    <row r="15" spans="1:26" s="36" customFormat="1">
      <c r="A15" s="126" t="s">
        <v>46</v>
      </c>
      <c r="B15" s="127"/>
      <c r="C15" s="48">
        <v>2.13</v>
      </c>
      <c r="D15" s="48">
        <v>2.13</v>
      </c>
      <c r="E15" s="48">
        <v>2.13</v>
      </c>
      <c r="F15" s="48">
        <v>2.13</v>
      </c>
      <c r="G15" s="48">
        <v>6.31</v>
      </c>
      <c r="H15" s="48">
        <v>6.31</v>
      </c>
      <c r="I15" s="48">
        <v>2.13</v>
      </c>
      <c r="J15" s="48">
        <v>2.13</v>
      </c>
      <c r="K15" s="48">
        <v>2.13</v>
      </c>
      <c r="L15" s="48">
        <v>2.13</v>
      </c>
      <c r="M15" s="48">
        <v>2.13</v>
      </c>
      <c r="N15" s="48">
        <v>2.13</v>
      </c>
      <c r="O15" s="48">
        <v>2.13</v>
      </c>
      <c r="P15" s="48">
        <v>2.13</v>
      </c>
      <c r="Q15" s="48">
        <v>2.13</v>
      </c>
      <c r="R15" s="48">
        <v>2.13</v>
      </c>
      <c r="S15" s="48">
        <v>2.13</v>
      </c>
      <c r="T15" s="48">
        <v>2.13</v>
      </c>
      <c r="U15" s="48">
        <v>2.13</v>
      </c>
      <c r="V15" s="48">
        <v>2.13</v>
      </c>
      <c r="W15" s="34">
        <v>2.35</v>
      </c>
      <c r="X15" s="34">
        <v>2.35</v>
      </c>
      <c r="Y15" s="34">
        <v>2.13</v>
      </c>
      <c r="Z15" s="35">
        <v>2.13</v>
      </c>
    </row>
    <row r="16" spans="1:26" s="36" customFormat="1">
      <c r="A16" s="103" t="s">
        <v>50</v>
      </c>
      <c r="B16" s="104"/>
      <c r="C16" s="66">
        <f>C12-(C13*C15)/SQRT(C14-1)</f>
        <v>3.2132962205170399</v>
      </c>
      <c r="D16" s="66">
        <f t="shared" ref="D16:Z16" si="15">D12-(D13*D15)/SQRT(D14-1)</f>
        <v>3.7648336662246855</v>
      </c>
      <c r="E16" s="66">
        <f t="shared" si="15"/>
        <v>4.7083277703030815</v>
      </c>
      <c r="F16" s="65">
        <f t="shared" si="15"/>
        <v>570.5975815138263</v>
      </c>
      <c r="G16" s="66">
        <f t="shared" si="15"/>
        <v>-23.929600508542702</v>
      </c>
      <c r="H16" s="66">
        <f t="shared" si="15"/>
        <v>-76.666128025494146</v>
      </c>
      <c r="I16" s="66">
        <f t="shared" si="15"/>
        <v>120.7831379917412</v>
      </c>
      <c r="J16" s="66">
        <f t="shared" si="15"/>
        <v>119.57266620454674</v>
      </c>
      <c r="K16" s="66">
        <f t="shared" si="15"/>
        <v>118.34230512475527</v>
      </c>
      <c r="L16" s="66">
        <f t="shared" si="15"/>
        <v>120.00756744154288</v>
      </c>
      <c r="M16" s="66">
        <f t="shared" si="15"/>
        <v>-1.440706198018638</v>
      </c>
      <c r="N16" s="66">
        <f t="shared" si="15"/>
        <v>-1.5151524695829799</v>
      </c>
      <c r="O16" s="66">
        <f t="shared" si="15"/>
        <v>-1.5525649584149104</v>
      </c>
      <c r="P16" s="66">
        <f t="shared" si="15"/>
        <v>-2.004432490447146</v>
      </c>
      <c r="Q16" s="66">
        <f t="shared" si="15"/>
        <v>-1.114286827730582</v>
      </c>
      <c r="R16" s="66">
        <f t="shared" si="15"/>
        <v>-0.48332452374300183</v>
      </c>
      <c r="S16" s="66">
        <f t="shared" si="15"/>
        <v>-0.27628247920745513</v>
      </c>
      <c r="T16" s="66">
        <f t="shared" si="15"/>
        <v>-1.3380335977221547</v>
      </c>
      <c r="U16" s="66">
        <f t="shared" si="15"/>
        <v>827.09522090168275</v>
      </c>
      <c r="V16" s="98">
        <f t="shared" si="15"/>
        <v>244854.02426248597</v>
      </c>
      <c r="W16" s="66">
        <f t="shared" si="15"/>
        <v>1.3179470906304072</v>
      </c>
      <c r="X16" s="66">
        <f t="shared" si="15"/>
        <v>1.023244090922621</v>
      </c>
      <c r="Y16" s="66">
        <f t="shared" si="15"/>
        <v>-0.23560775000888834</v>
      </c>
      <c r="Z16" s="77">
        <f t="shared" si="15"/>
        <v>-0.25685542007967999</v>
      </c>
    </row>
    <row r="17" spans="1:26" s="36" customFormat="1">
      <c r="A17" s="103" t="s">
        <v>51</v>
      </c>
      <c r="B17" s="104"/>
      <c r="C17" s="66">
        <f>C12+(C13*C15)/SQRT(C14-1)</f>
        <v>16.686703779482958</v>
      </c>
      <c r="D17" s="66">
        <f>D12+(D13*D15)/SQRT(D14-1)</f>
        <v>19.885166333775313</v>
      </c>
      <c r="E17" s="66">
        <f t="shared" ref="E17:Z17" si="16">E12+(E13*E15)/SQRT(E14-1)</f>
        <v>17.091672229696918</v>
      </c>
      <c r="F17" s="65">
        <f t="shared" si="16"/>
        <v>587.6224184861735</v>
      </c>
      <c r="G17" s="66">
        <f t="shared" si="16"/>
        <v>20.599600508542704</v>
      </c>
      <c r="H17" s="66">
        <f t="shared" si="16"/>
        <v>113.67612802549414</v>
      </c>
      <c r="I17" s="66">
        <f t="shared" si="16"/>
        <v>129.61686200825881</v>
      </c>
      <c r="J17" s="66">
        <f t="shared" si="16"/>
        <v>127.62733379545325</v>
      </c>
      <c r="K17" s="66">
        <f t="shared" si="16"/>
        <v>124.05769487524474</v>
      </c>
      <c r="L17" s="66">
        <f t="shared" si="16"/>
        <v>123.99243255845712</v>
      </c>
      <c r="M17" s="66">
        <f t="shared" si="16"/>
        <v>0.94070619801863797</v>
      </c>
      <c r="N17" s="66">
        <f t="shared" si="16"/>
        <v>1.7151524695829801</v>
      </c>
      <c r="O17" s="66">
        <f t="shared" si="16"/>
        <v>0.35256495841491031</v>
      </c>
      <c r="P17" s="66">
        <f t="shared" si="16"/>
        <v>0.30443249044714615</v>
      </c>
      <c r="Q17" s="66">
        <f t="shared" si="16"/>
        <v>1.3142868277305821</v>
      </c>
      <c r="R17" s="66">
        <f t="shared" si="16"/>
        <v>0.68332452374300179</v>
      </c>
      <c r="S17" s="66">
        <f t="shared" si="16"/>
        <v>0.6762824792074551</v>
      </c>
      <c r="T17" s="66">
        <f t="shared" si="16"/>
        <v>0.7380335977221546</v>
      </c>
      <c r="U17" s="66">
        <f t="shared" si="16"/>
        <v>846.58477909831709</v>
      </c>
      <c r="V17" s="98">
        <f t="shared" si="16"/>
        <v>249225.97573751403</v>
      </c>
      <c r="W17" s="66">
        <f t="shared" si="16"/>
        <v>2.2764029093695921</v>
      </c>
      <c r="X17" s="75">
        <f t="shared" si="16"/>
        <v>2.073555909077379</v>
      </c>
      <c r="Y17" s="75">
        <f t="shared" si="16"/>
        <v>1.2710837500088883</v>
      </c>
      <c r="Z17" s="76">
        <f t="shared" si="16"/>
        <v>1.33417542007968</v>
      </c>
    </row>
    <row r="18" spans="1:26">
      <c r="A18" s="16" t="s">
        <v>21</v>
      </c>
      <c r="B18" s="131">
        <v>40634</v>
      </c>
      <c r="C18" s="16">
        <v>4</v>
      </c>
      <c r="D18" s="16">
        <v>12</v>
      </c>
      <c r="E18" s="2">
        <v>8</v>
      </c>
      <c r="F18" s="16">
        <v>573.66</v>
      </c>
      <c r="G18" s="2">
        <v>-22.57</v>
      </c>
      <c r="H18" s="16">
        <v>-7.83</v>
      </c>
      <c r="I18" s="2">
        <v>125</v>
      </c>
      <c r="J18" s="16">
        <v>125</v>
      </c>
      <c r="K18" s="2">
        <v>125</v>
      </c>
      <c r="L18" s="33">
        <v>125</v>
      </c>
      <c r="M18" s="12">
        <v>0.5</v>
      </c>
      <c r="N18" s="16">
        <v>-1</v>
      </c>
      <c r="O18" s="3">
        <v>2</v>
      </c>
      <c r="P18" s="16">
        <v>0</v>
      </c>
      <c r="Q18" s="3">
        <v>0.25</v>
      </c>
      <c r="R18" s="16">
        <v>0</v>
      </c>
      <c r="S18" s="3">
        <v>-1.5</v>
      </c>
      <c r="T18" s="16">
        <v>-1.5</v>
      </c>
      <c r="U18" s="12">
        <v>845.3</v>
      </c>
      <c r="V18" s="17">
        <v>250300</v>
      </c>
      <c r="W18" s="3">
        <v>2.0844999999999998</v>
      </c>
      <c r="X18" s="16">
        <v>1.4872000000000001</v>
      </c>
      <c r="Y18" s="40">
        <v>0.39900000000000002</v>
      </c>
      <c r="Z18" s="56">
        <v>0.73799999999999999</v>
      </c>
    </row>
    <row r="19" spans="1:26">
      <c r="A19" s="18" t="s">
        <v>20</v>
      </c>
      <c r="B19" s="132"/>
      <c r="C19" s="18"/>
      <c r="D19" s="18"/>
      <c r="E19" s="19"/>
      <c r="F19" s="18"/>
      <c r="G19" s="19"/>
      <c r="H19" s="18"/>
      <c r="I19" s="19"/>
      <c r="J19" s="18"/>
      <c r="K19" s="19"/>
      <c r="L19" s="21"/>
      <c r="M19" s="32"/>
      <c r="N19" s="18"/>
      <c r="O19" s="20"/>
      <c r="P19" s="18"/>
      <c r="Q19" s="20"/>
      <c r="R19" s="18"/>
      <c r="S19" s="20"/>
      <c r="T19" s="18"/>
      <c r="U19" s="32"/>
      <c r="V19" s="22"/>
      <c r="W19" s="20"/>
      <c r="X19" s="18"/>
      <c r="Y19" s="40"/>
      <c r="Z19" s="11"/>
    </row>
    <row r="20" spans="1:26">
      <c r="A20" s="18" t="s">
        <v>19</v>
      </c>
      <c r="B20" s="132"/>
      <c r="C20" s="18"/>
      <c r="D20" s="18"/>
      <c r="E20" s="19"/>
      <c r="F20" s="18"/>
      <c r="G20" s="19"/>
      <c r="H20" s="18"/>
      <c r="I20" s="19"/>
      <c r="J20" s="18"/>
      <c r="K20" s="19"/>
      <c r="L20" s="21"/>
      <c r="M20" s="32"/>
      <c r="N20" s="18"/>
      <c r="O20" s="20"/>
      <c r="P20" s="18"/>
      <c r="Q20" s="20"/>
      <c r="R20" s="18"/>
      <c r="S20" s="20"/>
      <c r="T20" s="18"/>
      <c r="U20" s="32"/>
      <c r="V20" s="22"/>
      <c r="W20" s="20"/>
      <c r="X20" s="18"/>
      <c r="Y20" s="40"/>
      <c r="Z20" s="11"/>
    </row>
    <row r="21" spans="1:26">
      <c r="A21" s="21" t="s">
        <v>31</v>
      </c>
      <c r="B21" s="9"/>
      <c r="C21" s="9"/>
      <c r="D21" s="9"/>
      <c r="E21" s="4"/>
      <c r="F21" s="9"/>
      <c r="G21" s="4"/>
      <c r="H21" s="9"/>
      <c r="I21" s="4"/>
      <c r="J21" s="9"/>
      <c r="K21" s="4"/>
      <c r="L21" s="9"/>
      <c r="M21" s="1"/>
      <c r="N21" s="9"/>
      <c r="O21" s="5"/>
      <c r="P21" s="9"/>
      <c r="Q21" s="5"/>
      <c r="R21" s="9"/>
      <c r="S21" s="5"/>
      <c r="T21" s="9"/>
      <c r="U21" s="1"/>
      <c r="V21" s="9"/>
      <c r="W21" s="5"/>
      <c r="X21" s="9"/>
      <c r="Y21" s="40"/>
      <c r="Z21" s="11"/>
    </row>
    <row r="22" spans="1:26">
      <c r="A22" s="18" t="s">
        <v>32</v>
      </c>
      <c r="B22" s="9"/>
      <c r="C22" s="9"/>
      <c r="D22" s="9"/>
      <c r="E22" s="4"/>
      <c r="F22" s="9"/>
      <c r="G22" s="4"/>
      <c r="H22" s="9"/>
      <c r="I22" s="4"/>
      <c r="J22" s="9"/>
      <c r="K22" s="4"/>
      <c r="L22" s="9"/>
      <c r="M22" s="1"/>
      <c r="N22" s="9"/>
      <c r="O22" s="5"/>
      <c r="P22" s="9"/>
      <c r="Q22" s="5"/>
      <c r="R22" s="9"/>
      <c r="S22" s="5"/>
      <c r="T22" s="9"/>
      <c r="U22" s="1"/>
      <c r="V22" s="9"/>
      <c r="W22" s="5"/>
      <c r="X22" s="9"/>
      <c r="Y22" s="40"/>
      <c r="Z22" s="11"/>
    </row>
    <row r="23" spans="1:26">
      <c r="A23" s="21" t="s">
        <v>33</v>
      </c>
      <c r="B23" s="9"/>
      <c r="C23" s="9"/>
      <c r="D23" s="9"/>
      <c r="E23" s="4"/>
      <c r="F23" s="9"/>
      <c r="G23" s="4"/>
      <c r="H23" s="9"/>
      <c r="I23" s="4"/>
      <c r="J23" s="9"/>
      <c r="K23" s="4"/>
      <c r="L23" s="9"/>
      <c r="M23" s="1"/>
      <c r="N23" s="9"/>
      <c r="O23" s="5"/>
      <c r="P23" s="9"/>
      <c r="Q23" s="5"/>
      <c r="R23" s="9"/>
      <c r="S23" s="5"/>
      <c r="T23" s="9"/>
      <c r="U23" s="1"/>
      <c r="V23" s="9"/>
      <c r="W23" s="5"/>
      <c r="X23" s="9"/>
      <c r="Y23" s="40"/>
      <c r="Z23" s="11"/>
    </row>
    <row r="24" spans="1:26">
      <c r="A24" s="18" t="s">
        <v>34</v>
      </c>
      <c r="B24" s="9"/>
      <c r="C24" s="9"/>
      <c r="D24" s="9"/>
      <c r="E24" s="4"/>
      <c r="F24" s="9"/>
      <c r="G24" s="4"/>
      <c r="H24" s="9"/>
      <c r="I24" s="4"/>
      <c r="J24" s="9"/>
      <c r="K24" s="4"/>
      <c r="L24" s="9"/>
      <c r="M24" s="1"/>
      <c r="N24" s="9"/>
      <c r="O24" s="5"/>
      <c r="P24" s="9"/>
      <c r="Q24" s="5"/>
      <c r="R24" s="9"/>
      <c r="S24" s="5"/>
      <c r="T24" s="9"/>
      <c r="U24" s="1"/>
      <c r="V24" s="9"/>
      <c r="W24" s="5"/>
      <c r="X24" s="9"/>
      <c r="Y24" s="40"/>
      <c r="Z24" s="11"/>
    </row>
    <row r="25" spans="1:26">
      <c r="A25" s="19" t="s">
        <v>22</v>
      </c>
      <c r="B25" s="132">
        <v>40920</v>
      </c>
      <c r="C25" s="18">
        <v>16</v>
      </c>
      <c r="D25" s="18">
        <v>11.5</v>
      </c>
      <c r="E25" s="32">
        <v>12</v>
      </c>
      <c r="F25" s="18">
        <v>581.75</v>
      </c>
      <c r="G25" s="129"/>
      <c r="H25" s="128"/>
      <c r="I25" s="32">
        <v>122</v>
      </c>
      <c r="J25" s="18">
        <v>122</v>
      </c>
      <c r="K25" s="32">
        <v>120</v>
      </c>
      <c r="L25" s="18">
        <v>120</v>
      </c>
      <c r="M25" s="130">
        <v>-1</v>
      </c>
      <c r="N25" s="18">
        <v>0.2</v>
      </c>
      <c r="O25" s="32">
        <v>0.2</v>
      </c>
      <c r="P25" s="18">
        <v>-1.2</v>
      </c>
      <c r="Q25" s="32">
        <v>-1</v>
      </c>
      <c r="R25" s="18">
        <v>0.2</v>
      </c>
      <c r="S25" s="32">
        <v>-2</v>
      </c>
      <c r="T25" s="18">
        <v>-0.2</v>
      </c>
      <c r="U25" s="130">
        <v>837.6</v>
      </c>
      <c r="V25" s="22">
        <v>244700</v>
      </c>
      <c r="W25" s="32">
        <v>2.0699999999999998</v>
      </c>
      <c r="X25" s="18">
        <v>1.47</v>
      </c>
      <c r="Y25" s="52">
        <v>1.3220000000000001</v>
      </c>
      <c r="Z25" s="11">
        <v>0.29293000000000002</v>
      </c>
    </row>
    <row r="26" spans="1:26">
      <c r="A26" s="19" t="s">
        <v>23</v>
      </c>
      <c r="B26" s="132"/>
      <c r="C26" s="18"/>
      <c r="D26" s="18"/>
      <c r="E26" s="32"/>
      <c r="F26" s="18"/>
      <c r="G26" s="129"/>
      <c r="H26" s="128"/>
      <c r="I26" s="32"/>
      <c r="J26" s="18"/>
      <c r="K26" s="32"/>
      <c r="L26" s="18"/>
      <c r="M26" s="32"/>
      <c r="N26" s="18"/>
      <c r="O26" s="32"/>
      <c r="P26" s="18"/>
      <c r="Q26" s="32"/>
      <c r="R26" s="18"/>
      <c r="S26" s="32"/>
      <c r="T26" s="18"/>
      <c r="U26" s="32"/>
      <c r="V26" s="18"/>
      <c r="W26" s="32"/>
      <c r="X26" s="18"/>
      <c r="Y26" s="52"/>
      <c r="Z26" s="11"/>
    </row>
    <row r="27" spans="1:26">
      <c r="A27" s="19" t="s">
        <v>24</v>
      </c>
      <c r="B27" s="132">
        <v>40888</v>
      </c>
      <c r="C27" s="18">
        <v>7</v>
      </c>
      <c r="D27" s="18">
        <v>2</v>
      </c>
      <c r="E27" s="32">
        <v>2.5</v>
      </c>
      <c r="F27" s="18">
        <v>560.35</v>
      </c>
      <c r="G27" s="129"/>
      <c r="H27" s="128"/>
      <c r="I27" s="32">
        <v>130</v>
      </c>
      <c r="J27" s="18">
        <v>128</v>
      </c>
      <c r="K27" s="32">
        <v>121</v>
      </c>
      <c r="L27" s="18">
        <v>127</v>
      </c>
      <c r="M27" s="129"/>
      <c r="N27" s="128"/>
      <c r="O27" s="129"/>
      <c r="P27" s="128"/>
      <c r="Q27" s="129"/>
      <c r="R27" s="128"/>
      <c r="S27" s="129"/>
      <c r="T27" s="128"/>
      <c r="U27" s="32">
        <v>837.82</v>
      </c>
      <c r="V27" s="22">
        <v>247000</v>
      </c>
      <c r="W27" s="32">
        <v>2.09</v>
      </c>
      <c r="X27" s="18">
        <v>1.46</v>
      </c>
      <c r="Y27" s="52">
        <v>1.19</v>
      </c>
      <c r="Z27" s="11">
        <v>1.52</v>
      </c>
    </row>
    <row r="28" spans="1:26">
      <c r="A28" s="18" t="s">
        <v>35</v>
      </c>
      <c r="B28" s="9"/>
      <c r="C28" s="9"/>
      <c r="D28" s="9"/>
      <c r="E28" s="4"/>
      <c r="F28" s="9"/>
      <c r="G28" s="4"/>
      <c r="H28" s="9"/>
      <c r="I28" s="4"/>
      <c r="J28" s="9"/>
      <c r="K28" s="4"/>
      <c r="L28" s="9"/>
      <c r="M28" s="1"/>
      <c r="N28" s="9"/>
      <c r="O28" s="5"/>
      <c r="P28" s="9"/>
      <c r="Q28" s="5"/>
      <c r="R28" s="9"/>
      <c r="S28" s="5"/>
      <c r="T28" s="9"/>
      <c r="U28" s="1"/>
      <c r="V28" s="9"/>
      <c r="W28" s="5"/>
      <c r="X28" s="9"/>
      <c r="Y28" s="40"/>
      <c r="Z28" s="11"/>
    </row>
    <row r="29" spans="1:26">
      <c r="A29" s="18" t="s">
        <v>36</v>
      </c>
      <c r="B29" s="9"/>
      <c r="C29" s="9"/>
      <c r="D29" s="9"/>
      <c r="E29" s="4"/>
      <c r="F29" s="9"/>
      <c r="G29" s="4"/>
      <c r="H29" s="9"/>
      <c r="I29" s="4"/>
      <c r="J29" s="9"/>
      <c r="K29" s="4"/>
      <c r="L29" s="9"/>
      <c r="M29" s="1"/>
      <c r="N29" s="9"/>
      <c r="O29" s="5"/>
      <c r="P29" s="9"/>
      <c r="Q29" s="5"/>
      <c r="R29" s="9"/>
      <c r="S29" s="5"/>
      <c r="T29" s="9"/>
      <c r="U29" s="1"/>
      <c r="V29" s="9"/>
      <c r="W29" s="5"/>
      <c r="X29" s="9"/>
      <c r="Y29" s="40"/>
      <c r="Z29" s="11"/>
    </row>
    <row r="30" spans="1:26">
      <c r="A30" s="18" t="s">
        <v>37</v>
      </c>
      <c r="B30" s="9"/>
      <c r="C30" s="9"/>
      <c r="D30" s="9"/>
      <c r="E30" s="4"/>
      <c r="F30" s="9"/>
      <c r="G30" s="4"/>
      <c r="H30" s="9"/>
      <c r="I30" s="4"/>
      <c r="J30" s="9"/>
      <c r="K30" s="4"/>
      <c r="L30" s="9"/>
      <c r="M30" s="1"/>
      <c r="N30" s="9"/>
      <c r="O30" s="5"/>
      <c r="P30" s="9"/>
      <c r="Q30" s="5"/>
      <c r="R30" s="9"/>
      <c r="S30" s="5"/>
      <c r="T30" s="9"/>
      <c r="U30" s="1"/>
      <c r="V30" s="9"/>
      <c r="W30" s="5"/>
      <c r="X30" s="9"/>
      <c r="Y30" s="40"/>
      <c r="Z30" s="11"/>
    </row>
    <row r="31" spans="1:26">
      <c r="A31" s="23" t="s">
        <v>38</v>
      </c>
      <c r="B31" s="10"/>
      <c r="C31" s="10"/>
      <c r="D31" s="10"/>
      <c r="E31" s="6"/>
      <c r="F31" s="10"/>
      <c r="G31" s="6"/>
      <c r="H31" s="10"/>
      <c r="I31" s="6"/>
      <c r="J31" s="10"/>
      <c r="K31" s="6"/>
      <c r="L31" s="10"/>
      <c r="M31" s="7"/>
      <c r="N31" s="10"/>
      <c r="O31" s="8"/>
      <c r="P31" s="10"/>
      <c r="Q31" s="8"/>
      <c r="R31" s="10"/>
      <c r="S31" s="8"/>
      <c r="T31" s="10"/>
      <c r="U31" s="7"/>
      <c r="V31" s="10"/>
      <c r="W31" s="8"/>
      <c r="X31" s="10"/>
      <c r="Y31" s="41"/>
      <c r="Z31" s="57"/>
    </row>
    <row r="32" spans="1:26">
      <c r="A32" s="101" t="s">
        <v>7</v>
      </c>
      <c r="B32" s="102"/>
      <c r="C32" s="81">
        <f>AVERAGE(C18:C31)</f>
        <v>9</v>
      </c>
      <c r="D32" s="81">
        <f t="shared" ref="D32:Z32" si="17">AVERAGE(D18:D31)</f>
        <v>8.5</v>
      </c>
      <c r="E32" s="81">
        <f t="shared" si="17"/>
        <v>7.5</v>
      </c>
      <c r="F32" s="81">
        <f t="shared" si="17"/>
        <v>571.91999999999996</v>
      </c>
      <c r="G32" s="81">
        <f t="shared" si="17"/>
        <v>-22.57</v>
      </c>
      <c r="H32" s="81">
        <f t="shared" si="17"/>
        <v>-7.83</v>
      </c>
      <c r="I32" s="81">
        <f t="shared" si="17"/>
        <v>125.66666666666667</v>
      </c>
      <c r="J32" s="81">
        <f t="shared" si="17"/>
        <v>125</v>
      </c>
      <c r="K32" s="81">
        <f t="shared" si="17"/>
        <v>122</v>
      </c>
      <c r="L32" s="81">
        <f t="shared" si="17"/>
        <v>124</v>
      </c>
      <c r="M32" s="81">
        <f t="shared" si="17"/>
        <v>-0.25</v>
      </c>
      <c r="N32" s="81">
        <f t="shared" si="17"/>
        <v>-0.4</v>
      </c>
      <c r="O32" s="81">
        <f t="shared" si="17"/>
        <v>1.1000000000000001</v>
      </c>
      <c r="P32" s="81">
        <f t="shared" si="17"/>
        <v>-0.6</v>
      </c>
      <c r="Q32" s="81">
        <f t="shared" si="17"/>
        <v>-0.375</v>
      </c>
      <c r="R32" s="81">
        <f t="shared" si="17"/>
        <v>0.1</v>
      </c>
      <c r="S32" s="81">
        <f t="shared" si="17"/>
        <v>-1.75</v>
      </c>
      <c r="T32" s="81">
        <f t="shared" si="17"/>
        <v>-0.85</v>
      </c>
      <c r="U32" s="81">
        <f t="shared" si="17"/>
        <v>840.24000000000012</v>
      </c>
      <c r="V32" s="94">
        <f t="shared" si="17"/>
        <v>247333.33333333334</v>
      </c>
      <c r="W32" s="81">
        <f t="shared" si="17"/>
        <v>2.0814999999999997</v>
      </c>
      <c r="X32" s="81">
        <f t="shared" si="17"/>
        <v>1.4724000000000002</v>
      </c>
      <c r="Y32" s="81">
        <f t="shared" si="17"/>
        <v>0.97033333333333338</v>
      </c>
      <c r="Z32" s="85">
        <f t="shared" si="17"/>
        <v>0.85031000000000001</v>
      </c>
    </row>
    <row r="33" spans="1:26" s="87" customFormat="1">
      <c r="A33" s="99" t="s">
        <v>40</v>
      </c>
      <c r="B33" s="100"/>
      <c r="C33" s="86">
        <f>AVERAGE(C7:C11,C18:C31)</f>
        <v>9.59375</v>
      </c>
      <c r="D33" s="86">
        <f t="shared" ref="D33:Z33" si="18">AVERAGE(D7:D11,D18:D31)</f>
        <v>10.578125</v>
      </c>
      <c r="E33" s="86">
        <f t="shared" si="18"/>
        <v>9.625</v>
      </c>
      <c r="F33" s="79">
        <f t="shared" si="18"/>
        <v>576.41374999999994</v>
      </c>
      <c r="G33" s="86">
        <f t="shared" si="18"/>
        <v>-8.6333333333333329</v>
      </c>
      <c r="H33" s="86">
        <f t="shared" si="18"/>
        <v>9.7266666666666683</v>
      </c>
      <c r="I33" s="86">
        <f t="shared" si="18"/>
        <v>125.375</v>
      </c>
      <c r="J33" s="86">
        <f t="shared" si="18"/>
        <v>124.125</v>
      </c>
      <c r="K33" s="86">
        <f t="shared" si="18"/>
        <v>121.5</v>
      </c>
      <c r="L33" s="86">
        <f t="shared" si="18"/>
        <v>122.75</v>
      </c>
      <c r="M33" s="86">
        <f t="shared" si="18"/>
        <v>-0.25</v>
      </c>
      <c r="N33" s="86">
        <f t="shared" si="18"/>
        <v>-4.2857142857142858E-2</v>
      </c>
      <c r="O33" s="86">
        <f t="shared" si="18"/>
        <v>-0.1142857142857143</v>
      </c>
      <c r="P33" s="86">
        <f t="shared" si="18"/>
        <v>-0.77857142857142858</v>
      </c>
      <c r="Q33" s="86">
        <f t="shared" si="18"/>
        <v>-3.5714285714285712E-2</v>
      </c>
      <c r="R33" s="86">
        <f t="shared" si="18"/>
        <v>9.9999999999999992E-2</v>
      </c>
      <c r="S33" s="86">
        <f t="shared" si="18"/>
        <v>-0.35714285714285715</v>
      </c>
      <c r="T33" s="86">
        <f t="shared" si="18"/>
        <v>-0.45714285714285718</v>
      </c>
      <c r="U33" s="86">
        <f t="shared" si="18"/>
        <v>838.11500000000001</v>
      </c>
      <c r="V33" s="95">
        <f t="shared" si="18"/>
        <v>247150</v>
      </c>
      <c r="W33" s="86">
        <f t="shared" si="18"/>
        <v>1.9190285714285713</v>
      </c>
      <c r="X33" s="86">
        <f t="shared" si="18"/>
        <v>1.5158285714285715</v>
      </c>
      <c r="Y33" s="86">
        <f t="shared" si="18"/>
        <v>0.68746124999999991</v>
      </c>
      <c r="Z33" s="88">
        <f t="shared" si="18"/>
        <v>0.65552874999999999</v>
      </c>
    </row>
    <row r="34" spans="1:26" s="36" customFormat="1">
      <c r="A34" s="101" t="s">
        <v>44</v>
      </c>
      <c r="B34" s="102"/>
      <c r="C34" s="82">
        <f>STDEV(C18:C31)</f>
        <v>6.2449979983983983</v>
      </c>
      <c r="D34" s="82">
        <f>STDEV(D18:D31)</f>
        <v>5.634713834792322</v>
      </c>
      <c r="E34" s="82">
        <f t="shared" ref="D34:Z34" si="19">STDEV(E18:E31)</f>
        <v>4.7696960070847281</v>
      </c>
      <c r="F34" s="82">
        <f>STDEV(F18:F31)</f>
        <v>10.8055865180933</v>
      </c>
      <c r="G34" s="82" t="e">
        <f t="shared" si="19"/>
        <v>#DIV/0!</v>
      </c>
      <c r="H34" s="82" t="e">
        <f>STDEV(H18:H31)</f>
        <v>#DIV/0!</v>
      </c>
      <c r="I34" s="82">
        <f t="shared" si="19"/>
        <v>4.0414518843273806</v>
      </c>
      <c r="J34" s="82">
        <f t="shared" si="19"/>
        <v>3</v>
      </c>
      <c r="K34" s="82">
        <f t="shared" si="19"/>
        <v>2.6457513110645907</v>
      </c>
      <c r="L34" s="82">
        <f t="shared" si="19"/>
        <v>3.6055512754639891</v>
      </c>
      <c r="M34" s="82">
        <f t="shared" si="19"/>
        <v>1.0606601717798212</v>
      </c>
      <c r="N34" s="82">
        <f t="shared" si="19"/>
        <v>0.84852813742385702</v>
      </c>
      <c r="O34" s="82">
        <f t="shared" si="19"/>
        <v>1.2727922061357855</v>
      </c>
      <c r="P34" s="82">
        <f t="shared" si="19"/>
        <v>0.84852813742385702</v>
      </c>
      <c r="Q34" s="82">
        <f t="shared" si="19"/>
        <v>0.88388347648318444</v>
      </c>
      <c r="R34" s="82">
        <f t="shared" si="19"/>
        <v>0.14142135623730953</v>
      </c>
      <c r="S34" s="82">
        <f t="shared" si="19"/>
        <v>0.35355339059327379</v>
      </c>
      <c r="T34" s="82">
        <f t="shared" si="19"/>
        <v>0.91923881554251186</v>
      </c>
      <c r="U34" s="82">
        <f t="shared" si="19"/>
        <v>4.3834689459376337</v>
      </c>
      <c r="V34" s="82">
        <f t="shared" si="19"/>
        <v>2814.8416178061125</v>
      </c>
      <c r="W34" s="82">
        <f t="shared" si="19"/>
        <v>1.0331989159885913E-2</v>
      </c>
      <c r="X34" s="82">
        <f t="shared" si="19"/>
        <v>1.3757906817535932E-2</v>
      </c>
      <c r="Y34" s="82">
        <f t="shared" si="19"/>
        <v>0.49917164716491391</v>
      </c>
      <c r="Z34" s="82">
        <f t="shared" si="19"/>
        <v>0.62119670660749637</v>
      </c>
    </row>
    <row r="35" spans="1:26" s="36" customFormat="1">
      <c r="A35" s="101" t="s">
        <v>52</v>
      </c>
      <c r="B35" s="102"/>
      <c r="C35" s="82">
        <f>STDEV(C7:C11,C18:C31)</f>
        <v>5.8522546021658552</v>
      </c>
      <c r="D35" s="82">
        <f t="shared" ref="D35:Z35" si="20">STDEV(D7:D11,D18:D31)</f>
        <v>6.6905241826994182</v>
      </c>
      <c r="E35" s="82">
        <f>STDEV(E7:E11,E18:E31)</f>
        <v>5.3768684460115148</v>
      </c>
      <c r="F35" s="82">
        <f>STDEV(F7:F11,F18:F31)</f>
        <v>9.1495213575043657</v>
      </c>
      <c r="G35" s="82">
        <f t="shared" si="20"/>
        <v>12.324692017788246</v>
      </c>
      <c r="H35" s="82">
        <f t="shared" si="20"/>
        <v>18.572012097059741</v>
      </c>
      <c r="I35" s="82">
        <f t="shared" si="20"/>
        <v>3.8149143409218809</v>
      </c>
      <c r="J35" s="82">
        <f t="shared" si="20"/>
        <v>3.3567628964311944</v>
      </c>
      <c r="K35" s="82">
        <f t="shared" si="20"/>
        <v>2.5071326821120348</v>
      </c>
      <c r="L35" s="82">
        <f t="shared" si="20"/>
        <v>2.6049403612586386</v>
      </c>
      <c r="M35" s="82">
        <f t="shared" si="20"/>
        <v>1.0103629710818451</v>
      </c>
      <c r="N35" s="82">
        <f t="shared" si="20"/>
        <v>1.3087616829878321</v>
      </c>
      <c r="O35" s="82">
        <f t="shared" si="20"/>
        <v>1.2212405870378578</v>
      </c>
      <c r="P35" s="82">
        <f t="shared" si="20"/>
        <v>0.95823498460152534</v>
      </c>
      <c r="Q35" s="82">
        <f t="shared" si="20"/>
        <v>1.0249854818948598</v>
      </c>
      <c r="R35" s="82">
        <f t="shared" si="20"/>
        <v>0.45092497528228942</v>
      </c>
      <c r="S35" s="82">
        <f t="shared" si="20"/>
        <v>1.0293317295817757</v>
      </c>
      <c r="T35" s="82">
        <f t="shared" si="20"/>
        <v>0.91988612131637038</v>
      </c>
      <c r="U35" s="82">
        <f t="shared" si="20"/>
        <v>7.5118629989028509</v>
      </c>
      <c r="V35" s="82">
        <f t="shared" si="20"/>
        <v>2166.6300363203945</v>
      </c>
      <c r="W35" s="82">
        <f t="shared" si="20"/>
        <v>0.29242455274415341</v>
      </c>
      <c r="X35" s="82">
        <f t="shared" si="20"/>
        <v>0.2768068683774868</v>
      </c>
      <c r="Y35" s="82">
        <f t="shared" si="20"/>
        <v>0.64186070519205563</v>
      </c>
      <c r="Z35" s="83">
        <f t="shared" si="20"/>
        <v>0.67461050543337331</v>
      </c>
    </row>
    <row r="36" spans="1:26" s="36" customFormat="1">
      <c r="A36" s="101" t="s">
        <v>45</v>
      </c>
      <c r="B36" s="102"/>
      <c r="C36" s="84">
        <f>COUNT(C7:C11,C18:C31)</f>
        <v>8</v>
      </c>
      <c r="D36" s="84">
        <f>COUNT(D7:D11,D18:D31)</f>
        <v>8</v>
      </c>
      <c r="E36" s="84">
        <f t="shared" ref="D36:Z36" si="21">COUNT(E7:E11,E18:E31)</f>
        <v>8</v>
      </c>
      <c r="F36" s="84">
        <f t="shared" si="21"/>
        <v>8</v>
      </c>
      <c r="G36" s="84">
        <f t="shared" si="21"/>
        <v>3</v>
      </c>
      <c r="H36" s="84">
        <f t="shared" si="21"/>
        <v>3</v>
      </c>
      <c r="I36" s="84">
        <f t="shared" si="21"/>
        <v>8</v>
      </c>
      <c r="J36" s="84">
        <f t="shared" si="21"/>
        <v>8</v>
      </c>
      <c r="K36" s="84">
        <f t="shared" si="21"/>
        <v>8</v>
      </c>
      <c r="L36" s="84">
        <f t="shared" si="21"/>
        <v>8</v>
      </c>
      <c r="M36" s="84">
        <f t="shared" si="21"/>
        <v>7</v>
      </c>
      <c r="N36" s="84">
        <f t="shared" si="21"/>
        <v>7</v>
      </c>
      <c r="O36" s="84">
        <f t="shared" si="21"/>
        <v>7</v>
      </c>
      <c r="P36" s="84">
        <f t="shared" si="21"/>
        <v>7</v>
      </c>
      <c r="Q36" s="84">
        <f t="shared" si="21"/>
        <v>7</v>
      </c>
      <c r="R36" s="84">
        <f t="shared" si="21"/>
        <v>7</v>
      </c>
      <c r="S36" s="84">
        <f t="shared" si="21"/>
        <v>7</v>
      </c>
      <c r="T36" s="84">
        <f t="shared" si="21"/>
        <v>7</v>
      </c>
      <c r="U36" s="84">
        <f t="shared" si="21"/>
        <v>8</v>
      </c>
      <c r="V36" s="84">
        <f t="shared" si="21"/>
        <v>8</v>
      </c>
      <c r="W36" s="84">
        <f t="shared" si="21"/>
        <v>7</v>
      </c>
      <c r="X36" s="84">
        <f t="shared" si="21"/>
        <v>7</v>
      </c>
      <c r="Y36" s="84">
        <f t="shared" si="21"/>
        <v>8</v>
      </c>
      <c r="Z36" s="89">
        <f t="shared" si="21"/>
        <v>8</v>
      </c>
    </row>
    <row r="37" spans="1:26" s="36" customFormat="1">
      <c r="A37" s="101" t="s">
        <v>46</v>
      </c>
      <c r="B37" s="102"/>
      <c r="C37" s="84">
        <v>2.02</v>
      </c>
      <c r="D37" s="84">
        <v>2.02</v>
      </c>
      <c r="E37" s="84">
        <v>2.02</v>
      </c>
      <c r="F37" s="84">
        <v>2.02</v>
      </c>
      <c r="G37" s="84">
        <v>2.92</v>
      </c>
      <c r="H37" s="84">
        <v>2.92</v>
      </c>
      <c r="I37" s="84">
        <v>2.02</v>
      </c>
      <c r="J37" s="84">
        <v>2.02</v>
      </c>
      <c r="K37" s="84">
        <v>2.02</v>
      </c>
      <c r="L37" s="84">
        <v>2.02</v>
      </c>
      <c r="M37" s="84">
        <v>2.02</v>
      </c>
      <c r="N37" s="84">
        <v>2.02</v>
      </c>
      <c r="O37" s="84">
        <v>2.02</v>
      </c>
      <c r="P37" s="84">
        <v>2.02</v>
      </c>
      <c r="Q37" s="84">
        <v>2.02</v>
      </c>
      <c r="R37" s="84">
        <v>2.02</v>
      </c>
      <c r="S37" s="84">
        <v>2.02</v>
      </c>
      <c r="T37" s="84">
        <v>2.02</v>
      </c>
      <c r="U37" s="84">
        <v>2.02</v>
      </c>
      <c r="V37" s="84">
        <v>2.02</v>
      </c>
      <c r="W37" s="81">
        <v>2.13</v>
      </c>
      <c r="X37" s="81">
        <v>2.13</v>
      </c>
      <c r="Y37" s="81">
        <v>2.02</v>
      </c>
      <c r="Z37" s="85">
        <v>2.02</v>
      </c>
    </row>
    <row r="38" spans="1:26" s="87" customFormat="1">
      <c r="A38" s="99" t="s">
        <v>50</v>
      </c>
      <c r="B38" s="100"/>
      <c r="C38" s="64">
        <f>C33-(C35*C37)/SQRT(C36-1)</f>
        <v>5.1256224602206464</v>
      </c>
      <c r="D38" s="64">
        <f t="shared" ref="D38:Z38" si="22">D33-(D35*D37)/SQRT(D36-1)</f>
        <v>5.4699884973236585</v>
      </c>
      <c r="E38" s="64">
        <f t="shared" si="22"/>
        <v>5.5198241977538967</v>
      </c>
      <c r="F38" s="80">
        <f t="shared" si="22"/>
        <v>569.42819808328477</v>
      </c>
      <c r="G38" s="64">
        <f t="shared" si="22"/>
        <v>-34.080763374629569</v>
      </c>
      <c r="H38" s="64">
        <f t="shared" si="22"/>
        <v>-28.61992876013317</v>
      </c>
      <c r="I38" s="64">
        <f t="shared" si="22"/>
        <v>122.46235778134739</v>
      </c>
      <c r="J38" s="64">
        <f t="shared" si="22"/>
        <v>121.56215101928358</v>
      </c>
      <c r="K38" s="64">
        <f t="shared" si="22"/>
        <v>119.58583369242345</v>
      </c>
      <c r="L38" s="64">
        <f t="shared" si="22"/>
        <v>120.76115868005556</v>
      </c>
      <c r="M38" s="64">
        <f t="shared" si="22"/>
        <v>-1.0832074904981486</v>
      </c>
      <c r="N38" s="64">
        <f t="shared" si="22"/>
        <v>-1.1221425766600122</v>
      </c>
      <c r="O38" s="64">
        <f t="shared" si="22"/>
        <v>-1.12139586573036</v>
      </c>
      <c r="P38" s="64">
        <f t="shared" si="22"/>
        <v>-1.568790973110431</v>
      </c>
      <c r="Q38" s="64">
        <f t="shared" si="22"/>
        <v>-0.88098039859667365</v>
      </c>
      <c r="R38" s="64">
        <f t="shared" si="22"/>
        <v>-0.27186048757863784</v>
      </c>
      <c r="S38" s="64">
        <f t="shared" si="22"/>
        <v>-1.205993153365239</v>
      </c>
      <c r="T38" s="64">
        <f t="shared" si="22"/>
        <v>-1.215737568769518</v>
      </c>
      <c r="U38" s="64">
        <f t="shared" si="22"/>
        <v>832.3797809738104</v>
      </c>
      <c r="V38" s="96">
        <f t="shared" si="22"/>
        <v>245495.80345663472</v>
      </c>
      <c r="W38" s="64">
        <f t="shared" si="22"/>
        <v>1.6647452868464807</v>
      </c>
      <c r="X38" s="64">
        <f t="shared" si="22"/>
        <v>1.275125938816553</v>
      </c>
      <c r="Y38" s="64">
        <f t="shared" si="22"/>
        <v>0.19740815276984247</v>
      </c>
      <c r="Z38" s="90">
        <f t="shared" si="22"/>
        <v>0.14047156557132101</v>
      </c>
    </row>
    <row r="39" spans="1:26" s="87" customFormat="1">
      <c r="A39" s="99" t="s">
        <v>51</v>
      </c>
      <c r="B39" s="100"/>
      <c r="C39" s="91">
        <f>C33+(C35*C37)/SQRT(C36-1)</f>
        <v>14.061877539779353</v>
      </c>
      <c r="D39" s="91">
        <f t="shared" ref="D39:Z39" si="23">D33+(D35*D37)/SQRT(D36-1)</f>
        <v>15.686261502676341</v>
      </c>
      <c r="E39" s="91">
        <f t="shared" si="23"/>
        <v>13.730175802246103</v>
      </c>
      <c r="F39" s="93">
        <f t="shared" si="23"/>
        <v>583.3993019167151</v>
      </c>
      <c r="G39" s="91">
        <f t="shared" si="23"/>
        <v>16.814096707962907</v>
      </c>
      <c r="H39" s="91">
        <f t="shared" si="23"/>
        <v>48.073262093466504</v>
      </c>
      <c r="I39" s="91">
        <f t="shared" si="23"/>
        <v>128.28764221865259</v>
      </c>
      <c r="J39" s="91">
        <f t="shared" si="23"/>
        <v>126.68784898071642</v>
      </c>
      <c r="K39" s="91">
        <f t="shared" si="23"/>
        <v>123.41416630757655</v>
      </c>
      <c r="L39" s="91">
        <f t="shared" si="23"/>
        <v>124.73884131994444</v>
      </c>
      <c r="M39" s="91">
        <f t="shared" si="23"/>
        <v>0.58320749049814857</v>
      </c>
      <c r="N39" s="91">
        <f t="shared" si="23"/>
        <v>1.0364282909457263</v>
      </c>
      <c r="O39" s="91">
        <f t="shared" si="23"/>
        <v>0.89282443715893134</v>
      </c>
      <c r="P39" s="91">
        <f t="shared" si="23"/>
        <v>1.1648115967573869E-2</v>
      </c>
      <c r="Q39" s="91">
        <f t="shared" si="23"/>
        <v>0.80955182716810226</v>
      </c>
      <c r="R39" s="91">
        <f t="shared" si="23"/>
        <v>0.4718604875786378</v>
      </c>
      <c r="S39" s="91">
        <f t="shared" si="23"/>
        <v>0.4917074390795248</v>
      </c>
      <c r="T39" s="91">
        <f t="shared" si="23"/>
        <v>0.30145185448380352</v>
      </c>
      <c r="U39" s="91">
        <f t="shared" si="23"/>
        <v>843.85021902618962</v>
      </c>
      <c r="V39" s="95">
        <f t="shared" si="23"/>
        <v>248804.19654336528</v>
      </c>
      <c r="W39" s="91">
        <f t="shared" si="23"/>
        <v>2.1733118560106619</v>
      </c>
      <c r="X39" s="91">
        <f t="shared" si="23"/>
        <v>1.75653120404059</v>
      </c>
      <c r="Y39" s="91">
        <f t="shared" si="23"/>
        <v>1.1775143472301575</v>
      </c>
      <c r="Z39" s="92">
        <f t="shared" si="23"/>
        <v>1.1705859344286789</v>
      </c>
    </row>
    <row r="40" spans="1:26">
      <c r="V40" s="43"/>
    </row>
  </sheetData>
  <autoFilter ref="A2:A12"/>
  <mergeCells count="39">
    <mergeCell ref="E2:E3"/>
    <mergeCell ref="A13:B13"/>
    <mergeCell ref="A14:B14"/>
    <mergeCell ref="A15:B15"/>
    <mergeCell ref="W1:X1"/>
    <mergeCell ref="A32:B32"/>
    <mergeCell ref="A33:B33"/>
    <mergeCell ref="Y1:Z2"/>
    <mergeCell ref="A12:B12"/>
    <mergeCell ref="U1:U3"/>
    <mergeCell ref="F2:F3"/>
    <mergeCell ref="B2:B3"/>
    <mergeCell ref="A2:A3"/>
    <mergeCell ref="M1:T1"/>
    <mergeCell ref="K2:K3"/>
    <mergeCell ref="L2:L3"/>
    <mergeCell ref="C1:E1"/>
    <mergeCell ref="I1:L1"/>
    <mergeCell ref="C2:C3"/>
    <mergeCell ref="D2:D3"/>
    <mergeCell ref="W2:W3"/>
    <mergeCell ref="X2:X3"/>
    <mergeCell ref="M2:N2"/>
    <mergeCell ref="S2:T2"/>
    <mergeCell ref="Q2:R2"/>
    <mergeCell ref="O2:P2"/>
    <mergeCell ref="F1:H1"/>
    <mergeCell ref="G2:H2"/>
    <mergeCell ref="I2:I3"/>
    <mergeCell ref="J2:J3"/>
    <mergeCell ref="V1:V3"/>
    <mergeCell ref="A38:B38"/>
    <mergeCell ref="A39:B39"/>
    <mergeCell ref="A35:B35"/>
    <mergeCell ref="A16:B16"/>
    <mergeCell ref="A17:B17"/>
    <mergeCell ref="A34:B34"/>
    <mergeCell ref="A36:B36"/>
    <mergeCell ref="A37:B3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 Institute of Technology - LIGO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Ramet</dc:creator>
  <cp:lastModifiedBy>Hugo Paris</cp:lastModifiedBy>
  <dcterms:created xsi:type="dcterms:W3CDTF">2011-05-02T21:21:46Z</dcterms:created>
  <dcterms:modified xsi:type="dcterms:W3CDTF">2012-02-17T18:23:57Z</dcterms:modified>
</cp:coreProperties>
</file>