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35" windowWidth="14355" windowHeight="5865"/>
  </bookViews>
  <sheets>
    <sheet name="notes" sheetId="4" r:id="rId1"/>
    <sheet name="H1 - pt A to LVEA" sheetId="3" r:id="rId2"/>
    <sheet name="H1 - pt A to Rack Room" sheetId="7" r:id="rId3"/>
    <sheet name="H1 - pt B to LVEA" sheetId="5" r:id="rId4"/>
    <sheet name="H1 - pt B to Rack Room" sheetId="8" r:id="rId5"/>
    <sheet name="H2 - pt C to LVEA" sheetId="9" r:id="rId6"/>
    <sheet name="H2 - pt C to Rack Room" sheetId="10" r:id="rId7"/>
    <sheet name="tray sizing" sheetId="6" r:id="rId8"/>
  </sheets>
  <definedNames>
    <definedName name="_xlnm.Print_Area" localSheetId="1">'H1 - pt A to LVEA'!$A$1:$D$43</definedName>
    <definedName name="_xlnm.Print_Area" localSheetId="2">'H1 - pt A to Rack Room'!$A$1:$D$35</definedName>
    <definedName name="_xlnm.Print_Area" localSheetId="3">'H1 - pt B to LVEA'!$A$1:$D$35</definedName>
    <definedName name="_xlnm.Print_Area" localSheetId="4">'H1 - pt B to Rack Room'!$A$1:$D$35</definedName>
    <definedName name="_xlnm.Print_Area" localSheetId="5">'H2 - pt C to LVEA'!$A$1:$D$71</definedName>
    <definedName name="_xlnm.Print_Area" localSheetId="6">'H2 - pt C to Rack Room'!$A$1:$D$32</definedName>
  </definedNames>
  <calcPr calcId="125725"/>
</workbook>
</file>

<file path=xl/calcChain.xml><?xml version="1.0" encoding="utf-8"?>
<calcChain xmlns="http://schemas.openxmlformats.org/spreadsheetml/2006/main">
  <c r="L71" i="9"/>
  <c r="C71" s="1"/>
  <c r="D71" s="1"/>
  <c r="C54"/>
  <c r="D54" s="1"/>
  <c r="J42"/>
  <c r="C42" s="1"/>
  <c r="D42" s="1"/>
  <c r="J41"/>
  <c r="C41" s="1"/>
  <c r="D41" s="1"/>
  <c r="L37"/>
  <c r="C37" s="1"/>
  <c r="D37" s="1"/>
  <c r="L35"/>
  <c r="C35" s="1"/>
  <c r="D35" s="1"/>
  <c r="L34"/>
  <c r="C34" s="1"/>
  <c r="D34" s="1"/>
  <c r="H52"/>
  <c r="K33"/>
  <c r="C33" s="1"/>
  <c r="D33" s="1"/>
  <c r="K32"/>
  <c r="C32" s="1"/>
  <c r="D32" s="1"/>
  <c r="K31"/>
  <c r="C31" s="1"/>
  <c r="D31" s="1"/>
  <c r="K30"/>
  <c r="C30" s="1"/>
  <c r="D30" s="1"/>
  <c r="K29"/>
  <c r="K28"/>
  <c r="C28" s="1"/>
  <c r="D28" s="1"/>
  <c r="K27"/>
  <c r="C27" s="1"/>
  <c r="D27" s="1"/>
  <c r="K26"/>
  <c r="C26" s="1"/>
  <c r="D26" s="1"/>
  <c r="K25"/>
  <c r="C25" s="1"/>
  <c r="D25" s="1"/>
  <c r="K24"/>
  <c r="C24" s="1"/>
  <c r="D24" s="1"/>
  <c r="K23"/>
  <c r="C23" s="1"/>
  <c r="D23" s="1"/>
  <c r="C70"/>
  <c r="D70" s="1"/>
  <c r="C69"/>
  <c r="D69" s="1"/>
  <c r="C68"/>
  <c r="D68" s="1"/>
  <c r="C67"/>
  <c r="C66"/>
  <c r="C65"/>
  <c r="D65" s="1"/>
  <c r="C64"/>
  <c r="D64" s="1"/>
  <c r="C63"/>
  <c r="D63" s="1"/>
  <c r="C62"/>
  <c r="D62" s="1"/>
  <c r="C61"/>
  <c r="C60"/>
  <c r="C59"/>
  <c r="D59" s="1"/>
  <c r="C58"/>
  <c r="D58" s="1"/>
  <c r="C57"/>
  <c r="D57" s="1"/>
  <c r="C56"/>
  <c r="D56" s="1"/>
  <c r="C55"/>
  <c r="D55" s="1"/>
  <c r="C53"/>
  <c r="D53" s="1"/>
  <c r="C52"/>
  <c r="D52" s="1"/>
  <c r="C51"/>
  <c r="D51" s="1"/>
  <c r="C50"/>
  <c r="D50" s="1"/>
  <c r="C49"/>
  <c r="D49" s="1"/>
  <c r="C48"/>
  <c r="D48" s="1"/>
  <c r="C47"/>
  <c r="D47" s="1"/>
  <c r="C46"/>
  <c r="D46" s="1"/>
  <c r="C45"/>
  <c r="D45" s="1"/>
  <c r="C44"/>
  <c r="D44" s="1"/>
  <c r="C43"/>
  <c r="D43" s="1"/>
  <c r="C40"/>
  <c r="D40" s="1"/>
  <c r="C39"/>
  <c r="D39" s="1"/>
  <c r="C38"/>
  <c r="D38" s="1"/>
  <c r="C36"/>
  <c r="D36" s="1"/>
  <c r="C29"/>
  <c r="D29" s="1"/>
  <c r="K22"/>
  <c r="C22" s="1"/>
  <c r="K21"/>
  <c r="K20"/>
  <c r="C20" s="1"/>
  <c r="K19"/>
  <c r="C19" s="1"/>
  <c r="K18"/>
  <c r="C18" s="1"/>
  <c r="D18" s="1"/>
  <c r="K17"/>
  <c r="C17" s="1"/>
  <c r="K16"/>
  <c r="K15"/>
  <c r="K14"/>
  <c r="C14" s="1"/>
  <c r="D14" s="1"/>
  <c r="K13"/>
  <c r="C13" s="1"/>
  <c r="D13" s="1"/>
  <c r="K12"/>
  <c r="C12" s="1"/>
  <c r="D12" s="1"/>
  <c r="K11"/>
  <c r="C11" s="1"/>
  <c r="K10"/>
  <c r="K9"/>
  <c r="C9" s="1"/>
  <c r="D9" s="1"/>
  <c r="K8"/>
  <c r="C8" s="1"/>
  <c r="K7"/>
  <c r="C7" s="1"/>
  <c r="K6"/>
  <c r="C6" s="1"/>
  <c r="K5"/>
  <c r="C5" s="1"/>
  <c r="K4"/>
  <c r="C4" s="1"/>
  <c r="D4" s="1"/>
  <c r="C19" i="5"/>
  <c r="D19" s="1"/>
  <c r="C5"/>
  <c r="D5" s="1"/>
  <c r="F35" i="8"/>
  <c r="C35" s="1"/>
  <c r="D35" s="1"/>
  <c r="F34"/>
  <c r="C34" s="1"/>
  <c r="D34" s="1"/>
  <c r="F33"/>
  <c r="C33" s="1"/>
  <c r="D33" s="1"/>
  <c r="F32"/>
  <c r="C32" s="1"/>
  <c r="D32" s="1"/>
  <c r="F35" i="7"/>
  <c r="C35" s="1"/>
  <c r="D35" s="1"/>
  <c r="F34"/>
  <c r="C34" s="1"/>
  <c r="D34" s="1"/>
  <c r="F33"/>
  <c r="F32"/>
  <c r="C32" s="1"/>
  <c r="D32" s="1"/>
  <c r="C33"/>
  <c r="D33" s="1"/>
  <c r="C32" i="10"/>
  <c r="D32" s="1"/>
  <c r="C31"/>
  <c r="D31" s="1"/>
  <c r="C30"/>
  <c r="D30" s="1"/>
  <c r="C29"/>
  <c r="D29" s="1"/>
  <c r="C28"/>
  <c r="D28" s="1"/>
  <c r="C27"/>
  <c r="D27" s="1"/>
  <c r="C26"/>
  <c r="D26" s="1"/>
  <c r="C25"/>
  <c r="D25" s="1"/>
  <c r="C24"/>
  <c r="D24" s="1"/>
  <c r="C23"/>
  <c r="D23" s="1"/>
  <c r="C22"/>
  <c r="D22" s="1"/>
  <c r="C21"/>
  <c r="D21" s="1"/>
  <c r="C20"/>
  <c r="D20" s="1"/>
  <c r="C19"/>
  <c r="D19" s="1"/>
  <c r="C18"/>
  <c r="D18" s="1"/>
  <c r="C17"/>
  <c r="D17" s="1"/>
  <c r="C16"/>
  <c r="D16" s="1"/>
  <c r="C15"/>
  <c r="D15" s="1"/>
  <c r="C14"/>
  <c r="D14" s="1"/>
  <c r="C13"/>
  <c r="D13" s="1"/>
  <c r="C12"/>
  <c r="D12" s="1"/>
  <c r="C11"/>
  <c r="D11" s="1"/>
  <c r="C10"/>
  <c r="D10" s="1"/>
  <c r="C9"/>
  <c r="D9" s="1"/>
  <c r="C8"/>
  <c r="D8" s="1"/>
  <c r="C7"/>
  <c r="D7" s="1"/>
  <c r="C6"/>
  <c r="D6" s="1"/>
  <c r="C5"/>
  <c r="D5" s="1"/>
  <c r="C4"/>
  <c r="D4" s="1"/>
  <c r="D67" i="9"/>
  <c r="D66"/>
  <c r="D61"/>
  <c r="D60"/>
  <c r="G31" i="8"/>
  <c r="C31" s="1"/>
  <c r="D31" s="1"/>
  <c r="G30"/>
  <c r="G29"/>
  <c r="C29" s="1"/>
  <c r="D29" s="1"/>
  <c r="G28"/>
  <c r="G27"/>
  <c r="C27" s="1"/>
  <c r="D27" s="1"/>
  <c r="G26"/>
  <c r="C26" s="1"/>
  <c r="D26" s="1"/>
  <c r="G25"/>
  <c r="C25" s="1"/>
  <c r="D25" s="1"/>
  <c r="G24"/>
  <c r="C24" s="1"/>
  <c r="D24" s="1"/>
  <c r="G23"/>
  <c r="C23" s="1"/>
  <c r="D23" s="1"/>
  <c r="G22"/>
  <c r="G21"/>
  <c r="C21" s="1"/>
  <c r="D21" s="1"/>
  <c r="G20"/>
  <c r="C20" s="1"/>
  <c r="D20" s="1"/>
  <c r="G19"/>
  <c r="C19" s="1"/>
  <c r="D19" s="1"/>
  <c r="G18"/>
  <c r="C30"/>
  <c r="D30" s="1"/>
  <c r="C28"/>
  <c r="D28" s="1"/>
  <c r="C22"/>
  <c r="D22" s="1"/>
  <c r="C18"/>
  <c r="D18" s="1"/>
  <c r="C17"/>
  <c r="D17" s="1"/>
  <c r="C16"/>
  <c r="D16" s="1"/>
  <c r="C15"/>
  <c r="D15" s="1"/>
  <c r="C14"/>
  <c r="D14" s="1"/>
  <c r="C13"/>
  <c r="D13" s="1"/>
  <c r="C12"/>
  <c r="D12" s="1"/>
  <c r="C11"/>
  <c r="D11" s="1"/>
  <c r="C10"/>
  <c r="D10" s="1"/>
  <c r="C9"/>
  <c r="D9" s="1"/>
  <c r="C8"/>
  <c r="D8" s="1"/>
  <c r="C7"/>
  <c r="D7" s="1"/>
  <c r="C6"/>
  <c r="D6" s="1"/>
  <c r="C5"/>
  <c r="D5" s="1"/>
  <c r="C4"/>
  <c r="D4" s="1"/>
  <c r="C35" i="5"/>
  <c r="C34"/>
  <c r="C33"/>
  <c r="C32"/>
  <c r="C31"/>
  <c r="C30"/>
  <c r="C29"/>
  <c r="C28"/>
  <c r="C27"/>
  <c r="C26"/>
  <c r="C25"/>
  <c r="C24"/>
  <c r="C23"/>
  <c r="C22"/>
  <c r="C21"/>
  <c r="C20"/>
  <c r="C18"/>
  <c r="C17"/>
  <c r="C16"/>
  <c r="D16" s="1"/>
  <c r="C15"/>
  <c r="D15" s="1"/>
  <c r="C14"/>
  <c r="C13"/>
  <c r="C12"/>
  <c r="C11"/>
  <c r="C10"/>
  <c r="C9"/>
  <c r="D9" s="1"/>
  <c r="C8"/>
  <c r="C7"/>
  <c r="C6"/>
  <c r="S35"/>
  <c r="M35"/>
  <c r="K35"/>
  <c r="I35"/>
  <c r="D17"/>
  <c r="D14"/>
  <c r="D13"/>
  <c r="D12"/>
  <c r="D11"/>
  <c r="D10"/>
  <c r="D8"/>
  <c r="D7"/>
  <c r="D6"/>
  <c r="K15"/>
  <c r="M15"/>
  <c r="K16"/>
  <c r="M16"/>
  <c r="K17"/>
  <c r="M17"/>
  <c r="K14"/>
  <c r="K13"/>
  <c r="I17"/>
  <c r="I16"/>
  <c r="I15"/>
  <c r="I14"/>
  <c r="I13"/>
  <c r="I12"/>
  <c r="C4"/>
  <c r="D4" s="1"/>
  <c r="C31" i="7"/>
  <c r="D31" s="1"/>
  <c r="C30"/>
  <c r="D30" s="1"/>
  <c r="C29"/>
  <c r="D29" s="1"/>
  <c r="C28"/>
  <c r="D28" s="1"/>
  <c r="D27"/>
  <c r="C27"/>
  <c r="C26"/>
  <c r="D26" s="1"/>
  <c r="C25"/>
  <c r="D25" s="1"/>
  <c r="C24"/>
  <c r="D24" s="1"/>
  <c r="C23"/>
  <c r="D23" s="1"/>
  <c r="D22"/>
  <c r="C22"/>
  <c r="C21"/>
  <c r="D21" s="1"/>
  <c r="C20"/>
  <c r="D20" s="1"/>
  <c r="C19"/>
  <c r="D19" s="1"/>
  <c r="C18"/>
  <c r="D18" s="1"/>
  <c r="C17"/>
  <c r="D17" s="1"/>
  <c r="C16"/>
  <c r="D16" s="1"/>
  <c r="C15"/>
  <c r="D15" s="1"/>
  <c r="C14"/>
  <c r="D14" s="1"/>
  <c r="C13"/>
  <c r="D13" s="1"/>
  <c r="C12"/>
  <c r="D12" s="1"/>
  <c r="C11"/>
  <c r="D11" s="1"/>
  <c r="C10"/>
  <c r="D10" s="1"/>
  <c r="D9"/>
  <c r="C9"/>
  <c r="C8"/>
  <c r="D8" s="1"/>
  <c r="D7"/>
  <c r="C7"/>
  <c r="C6"/>
  <c r="D6" s="1"/>
  <c r="C5"/>
  <c r="D5" s="1"/>
  <c r="C4"/>
  <c r="D4" s="1"/>
  <c r="D43" i="3"/>
  <c r="D42"/>
  <c r="D41"/>
  <c r="D40"/>
  <c r="D39"/>
  <c r="D38"/>
  <c r="D37"/>
  <c r="D36"/>
  <c r="D35"/>
  <c r="D34"/>
  <c r="D33"/>
  <c r="D32"/>
  <c r="D31"/>
  <c r="D30"/>
  <c r="D29"/>
  <c r="D28"/>
  <c r="D27"/>
  <c r="D26"/>
  <c r="D25"/>
  <c r="D24"/>
  <c r="D23"/>
  <c r="D22"/>
  <c r="D21"/>
  <c r="D20"/>
  <c r="D19"/>
  <c r="D18"/>
  <c r="D17"/>
  <c r="D16"/>
  <c r="D15"/>
  <c r="D14"/>
  <c r="D13"/>
  <c r="D12"/>
  <c r="D11"/>
  <c r="D10"/>
  <c r="D9"/>
  <c r="D8"/>
  <c r="D7"/>
  <c r="D6"/>
  <c r="D5"/>
  <c r="D4"/>
  <c r="C40"/>
  <c r="C39"/>
  <c r="C38"/>
  <c r="C31"/>
  <c r="C30"/>
  <c r="C29"/>
  <c r="C28"/>
  <c r="C27"/>
  <c r="C26"/>
  <c r="C24"/>
  <c r="C23"/>
  <c r="C22"/>
  <c r="C21"/>
  <c r="C20"/>
  <c r="C19"/>
  <c r="C18"/>
  <c r="C17"/>
  <c r="C16"/>
  <c r="C15"/>
  <c r="C14"/>
  <c r="C11"/>
  <c r="C10"/>
  <c r="C9"/>
  <c r="C8"/>
  <c r="D7" i="9" l="1"/>
  <c r="D19"/>
  <c r="D6"/>
  <c r="C10"/>
  <c r="D10" s="1"/>
  <c r="C16"/>
  <c r="D16" s="1"/>
  <c r="D5"/>
  <c r="D11"/>
  <c r="D17"/>
  <c r="C15"/>
  <c r="D15" s="1"/>
  <c r="C21"/>
  <c r="D21" s="1"/>
  <c r="D8"/>
  <c r="D20"/>
  <c r="D22"/>
  <c r="C4" i="3"/>
  <c r="F3" i="6"/>
  <c r="E3"/>
  <c r="D3"/>
  <c r="C3"/>
  <c r="D35" i="5"/>
  <c r="D34"/>
  <c r="D33"/>
  <c r="D32"/>
  <c r="D31"/>
  <c r="D30"/>
  <c r="D29"/>
  <c r="D28"/>
  <c r="D27"/>
  <c r="D26"/>
  <c r="D25"/>
  <c r="D24"/>
  <c r="D23"/>
  <c r="D22"/>
  <c r="D21"/>
  <c r="D20"/>
  <c r="D18"/>
  <c r="N35" i="3"/>
  <c r="L35"/>
  <c r="L25"/>
  <c r="C25" s="1"/>
  <c r="L5"/>
  <c r="C5" s="1"/>
  <c r="N42"/>
  <c r="C42" s="1"/>
  <c r="L33"/>
  <c r="C33" s="1"/>
  <c r="N41"/>
  <c r="C41" s="1"/>
  <c r="L43"/>
  <c r="C43" s="1"/>
  <c r="L37"/>
  <c r="C37" s="1"/>
  <c r="N36"/>
  <c r="N34"/>
  <c r="L36"/>
  <c r="L34"/>
  <c r="C34" s="1"/>
  <c r="L32"/>
  <c r="C32" s="1"/>
  <c r="M13"/>
  <c r="C13" s="1"/>
  <c r="L12"/>
  <c r="C12" s="1"/>
  <c r="L7"/>
  <c r="C7" s="1"/>
  <c r="K6"/>
  <c r="C6" s="1"/>
  <c r="C36" l="1"/>
  <c r="C35"/>
  <c r="G9" i="6"/>
  <c r="I9" s="1"/>
  <c r="G10"/>
  <c r="I10" s="1"/>
  <c r="G6"/>
  <c r="I6" s="1"/>
  <c r="G8"/>
  <c r="I8" s="1"/>
  <c r="G11"/>
  <c r="I11" s="1"/>
  <c r="G5"/>
  <c r="I5" s="1"/>
  <c r="G7"/>
  <c r="I7" s="1"/>
</calcChain>
</file>

<file path=xl/sharedStrings.xml><?xml version="1.0" encoding="utf-8"?>
<sst xmlns="http://schemas.openxmlformats.org/spreadsheetml/2006/main" count="569" uniqueCount="247">
  <si>
    <t>POINT</t>
  </si>
  <si>
    <t>A</t>
  </si>
  <si>
    <t>RACK</t>
  </si>
  <si>
    <t>SUS-H1-R1</t>
  </si>
  <si>
    <t>BASIC</t>
  </si>
  <si>
    <t>LENGTH (ft)</t>
  </si>
  <si>
    <t>WHAM1, port D1</t>
  </si>
  <si>
    <t>WHAM1, port D2</t>
  </si>
  <si>
    <t>WHAM1, port D3</t>
  </si>
  <si>
    <t>WHAM1, port D4</t>
  </si>
  <si>
    <t>WHAM1, port D5</t>
  </si>
  <si>
    <t>WHAM1, port D6</t>
  </si>
  <si>
    <t>WHAM2, port D1</t>
  </si>
  <si>
    <t>WHAM2, port D2</t>
  </si>
  <si>
    <t>WHAM2, port D3</t>
  </si>
  <si>
    <t>WHAM2, port D4</t>
  </si>
  <si>
    <t>WHAM2, port D5</t>
  </si>
  <si>
    <t>WHAM2, port D6</t>
  </si>
  <si>
    <t>intermediate lengths in inches:</t>
  </si>
  <si>
    <t>ISC-H1-R2</t>
  </si>
  <si>
    <t>ISC-H1-R1</t>
  </si>
  <si>
    <t>PSL-H1-R2</t>
  </si>
  <si>
    <t>PSL-H1-R1</t>
  </si>
  <si>
    <t>SEI-H1-G1</t>
  </si>
  <si>
    <t>PSL-H1-T1</t>
  </si>
  <si>
    <t>SUS-H1-R2</t>
  </si>
  <si>
    <t>WHAM3, port D1</t>
  </si>
  <si>
    <t>WHAM3, port D2</t>
  </si>
  <si>
    <t>WHAM3, port D3</t>
  </si>
  <si>
    <t>WHAM3, port D4</t>
  </si>
  <si>
    <t>WHAM3, port D5</t>
  </si>
  <si>
    <t>WHAM3, port D6</t>
  </si>
  <si>
    <t>SUS-H1-R5</t>
  </si>
  <si>
    <t>TCS-H1-R1</t>
  </si>
  <si>
    <t>TCS-H1-R2</t>
  </si>
  <si>
    <t>SUS-H1-R6</t>
  </si>
  <si>
    <t>SEI-H1-G3</t>
  </si>
  <si>
    <t>OPLEV-H1-Y1</t>
  </si>
  <si>
    <t>The chamber designations for aLIGO are given in the files for LHO and LLO respectively:</t>
  </si>
  <si>
    <t>D0901477-v2 file, Vacuum Chamber Designations for LHO aLIGO</t>
  </si>
  <si>
    <t>D0901490-v1 file, Vacuum Chamber Designations for LLO aLIGO</t>
  </si>
  <si>
    <t>The designations (naming conventions) for the feedthrough ports (optical and electrical) are given in these drawings:</t>
  </si>
  <si>
    <t>D980227-x0, Naming Conventions, BSC Ports</t>
  </si>
  <si>
    <t>D980226-x0, Naming Conventions for Ports on HAM Chamber</t>
  </si>
  <si>
    <t>D980228-x0, Naming Conventions for Ports on Adapter</t>
  </si>
  <si>
    <t>D961165-v1, LIGO Vacuum Equipment Arrangement Plan, Corner Station, Washington Site</t>
  </si>
  <si>
    <t>D961169-v1, LIGO Vacuum Equipment Arrangement Plan, X-End Station, Washington Site</t>
  </si>
  <si>
    <t>D961171-v1, LIGO Vacuum Equipment Arrangement Plan, Y-End Station, Washington Site</t>
  </si>
  <si>
    <t>and for iLIGO LLO in these drawings:</t>
  </si>
  <si>
    <t>D970383-v1, LIGO Vacuum Equipment Arrangement Plan, Corner Station, Louisiana Site</t>
  </si>
  <si>
    <t>D970384-v1, LIGO Vacuum Equipment Arrangement Plan, X-End Station, Louisiana Site</t>
  </si>
  <si>
    <t>D970385-v1, LIGO Vacuum Equipment Arrangement Plan, Y-End Station, Louisiana Site</t>
  </si>
  <si>
    <t>D0901469-v5, aLIGO LHO X-End Layout</t>
  </si>
  <si>
    <t>D0901467-v5, aLIGO LHO Y-End Layout</t>
  </si>
  <si>
    <t>The orientation of the chambers (0 degree and support tubes for BSC chambers; orientation of the large bellows on the HAM chamber), is given in the following iLIGO drawings for LHO:</t>
  </si>
  <si>
    <t xml:space="preserve">See also </t>
  </si>
  <si>
    <t>In aLIGO, the BSC chambers in the corner stations and end stations of both observatories are not moved, so the orientation is the same as in iLIGO. However, at LHO the chambers from the mid-station are relocated to the end stations as H2 end test mass chambers. The orientation of these H2 end chambers will be the same as the H1 end chambers.
The HAM chambers are all oriented so that the large bellows is always toward the vertex.</t>
  </si>
  <si>
    <t>WBSC2, far side, E &amp; F ports</t>
  </si>
  <si>
    <t>WBSC3, far side, E &amp; F ports</t>
  </si>
  <si>
    <t>WBSC1, far side, E &amp; F ports</t>
  </si>
  <si>
    <t>WMCA1 ports</t>
  </si>
  <si>
    <t>WMCB1 ports</t>
  </si>
  <si>
    <t>WBSC2, far side, G ports</t>
  </si>
  <si>
    <t>WBSC3, far side,G ports</t>
  </si>
  <si>
    <t>WBSC1, far side, G ports</t>
  </si>
  <si>
    <t>B</t>
  </si>
  <si>
    <t>25 pin</t>
  </si>
  <si>
    <t>15 pin</t>
  </si>
  <si>
    <t>9 pin</t>
  </si>
  <si>
    <t>3 pin</t>
  </si>
  <si>
    <t>dia (in)</t>
  </si>
  <si>
    <t>Area (in^2)</t>
  </si>
  <si>
    <t>height</t>
  </si>
  <si>
    <t>width</t>
  </si>
  <si>
    <t># conductors</t>
  </si>
  <si>
    <t>Tray</t>
  </si>
  <si>
    <t>TRAY SIZING</t>
  </si>
  <si>
    <t>RACK or PORT or SITE</t>
  </si>
  <si>
    <t>H1-PSL-C1</t>
  </si>
  <si>
    <t>H1-UNK-C4</t>
  </si>
  <si>
    <t>H1-AOS-C1</t>
  </si>
  <si>
    <t>H1-SEI-C1</t>
  </si>
  <si>
    <t>H1-SEI-C2</t>
  </si>
  <si>
    <t>H1-SEI-C3</t>
  </si>
  <si>
    <t>H1-SEI-C4</t>
  </si>
  <si>
    <t>H1-SEI-C5</t>
  </si>
  <si>
    <t>H1-SEI-C6</t>
  </si>
  <si>
    <t>H1-SUS-C4</t>
  </si>
  <si>
    <t>H1-SUS-C3</t>
  </si>
  <si>
    <t>H1-SUS-C2</t>
  </si>
  <si>
    <t>H1-SUS-C1</t>
  </si>
  <si>
    <t>H1-SUS-C5</t>
  </si>
  <si>
    <t>H1-SUS-C6</t>
  </si>
  <si>
    <t>H1-SUS-C7</t>
  </si>
  <si>
    <t>H1-SUS-C8</t>
  </si>
  <si>
    <t>H1-PEM-C1</t>
  </si>
  <si>
    <t>H1-UNK-C3</t>
  </si>
  <si>
    <t>H1-UNK-C5</t>
  </si>
  <si>
    <t>H1-UNK-C2</t>
  </si>
  <si>
    <t>H1-UNK-C1</t>
  </si>
  <si>
    <t>H1-ISC-C1</t>
  </si>
  <si>
    <t>H1-ISC-C2</t>
  </si>
  <si>
    <t>H1-ISC-C3</t>
  </si>
  <si>
    <t>H2-LDR-C1</t>
  </si>
  <si>
    <t>H1-LDR-C2</t>
  </si>
  <si>
    <t>H1-LDR-C1</t>
  </si>
  <si>
    <t># 90 deg BENDS</t>
  </si>
  <si>
    <t>bend radius =</t>
  </si>
  <si>
    <t>length margin =</t>
  </si>
  <si>
    <t>or</t>
  </si>
  <si>
    <t>inches, whichever is longer</t>
  </si>
  <si>
    <t>with margin</t>
  </si>
  <si>
    <t>OPLEV-H1-X1</t>
  </si>
  <si>
    <t>SUS-H1-R3</t>
  </si>
  <si>
    <t>WHAM4, port D1</t>
  </si>
  <si>
    <t>WHAM4, port D2</t>
  </si>
  <si>
    <t>WHAM4, port D3</t>
  </si>
  <si>
    <t>WHAM4, port D4</t>
  </si>
  <si>
    <t>WHAM4, port D5</t>
  </si>
  <si>
    <t>WHAM4, port D6</t>
  </si>
  <si>
    <t>H1-TCS-CHILLER</t>
  </si>
  <si>
    <t>WHAM6, port D1</t>
  </si>
  <si>
    <t>WHAM6, port D2</t>
  </si>
  <si>
    <t>WHAM6, port D3</t>
  </si>
  <si>
    <t>WHAM6, port D4</t>
  </si>
  <si>
    <t>WHAM6, port D5</t>
  </si>
  <si>
    <t>WHAM6, port D6</t>
  </si>
  <si>
    <t>WHAM5, port D1</t>
  </si>
  <si>
    <t>WHAM5, port D2</t>
  </si>
  <si>
    <t>WHAM5, port D3</t>
  </si>
  <si>
    <t>WHAM5, port D4</t>
  </si>
  <si>
    <t>WHAM5, port D5</t>
  </si>
  <si>
    <t>WHAM5, port D6</t>
  </si>
  <si>
    <t>ISC-H1-R3</t>
  </si>
  <si>
    <t>SUS-H1-R4</t>
  </si>
  <si>
    <t>SEI-GND-H1-2</t>
  </si>
  <si>
    <t>Cable lengths to racks are the worksheets are to the bottom of the rack (coming in from above the rack).</t>
  </si>
  <si>
    <t>C</t>
  </si>
  <si>
    <t>H2-PSL-C1</t>
  </si>
  <si>
    <t>H2-UNK-C4</t>
  </si>
  <si>
    <t>H2-UNK-C5</t>
  </si>
  <si>
    <t>H2-AOS-C1</t>
  </si>
  <si>
    <t>H2-SEI-C1</t>
  </si>
  <si>
    <t>H2-SEI-C2</t>
  </si>
  <si>
    <t>H2-SEI-C3</t>
  </si>
  <si>
    <t>H2-SEI-C4</t>
  </si>
  <si>
    <t>H2-SEI-C5</t>
  </si>
  <si>
    <t>H2-SEI-C6</t>
  </si>
  <si>
    <t>H2-SUS-C4</t>
  </si>
  <si>
    <t>H2-SUS-C3</t>
  </si>
  <si>
    <t>H2-SUS-C2</t>
  </si>
  <si>
    <t>H2-SUS-C1</t>
  </si>
  <si>
    <t>H2-SUS-C5</t>
  </si>
  <si>
    <t>H2-SUS-C6</t>
  </si>
  <si>
    <t>H2-SUS-C7</t>
  </si>
  <si>
    <t>H2-SUS-C8</t>
  </si>
  <si>
    <t>H2-PEM-C1</t>
  </si>
  <si>
    <t>H2-UNK-C3</t>
  </si>
  <si>
    <t>H2-UNK-C2</t>
  </si>
  <si>
    <t>H2-UNK-C1</t>
  </si>
  <si>
    <t>H2-ISC-C1</t>
  </si>
  <si>
    <t>H2-ISC-C2</t>
  </si>
  <si>
    <t>H2-ISC-C3</t>
  </si>
  <si>
    <t>H2-VDC-C1</t>
  </si>
  <si>
    <t>H2-VDC-C2</t>
  </si>
  <si>
    <t>H2-VDC-C3</t>
  </si>
  <si>
    <t>H2-VDC-C4</t>
  </si>
  <si>
    <t>H1-VDC-C1</t>
  </si>
  <si>
    <t>H1-VDC-C2</t>
  </si>
  <si>
    <t>H1-VDC-C3</t>
  </si>
  <si>
    <t>H1-VDC-C4</t>
  </si>
  <si>
    <t>SUS-H2-R1</t>
  </si>
  <si>
    <t>ISC-H2-R2</t>
  </si>
  <si>
    <t>ISC-H2-R1</t>
  </si>
  <si>
    <t>PSL-H2-R2</t>
  </si>
  <si>
    <t>PSL-H2-R1</t>
  </si>
  <si>
    <t>PSL-H2-T1</t>
  </si>
  <si>
    <t>SUS-H2-R2</t>
  </si>
  <si>
    <t>SUS-H2-R5</t>
  </si>
  <si>
    <t>TCS-H2-R1</t>
  </si>
  <si>
    <t>TCS-H2-R2</t>
  </si>
  <si>
    <t>SUS-H2-R6</t>
  </si>
  <si>
    <t>SEI-H2-G3</t>
  </si>
  <si>
    <t>OPLEV-H2-Y1</t>
  </si>
  <si>
    <t>SUS-H2-R3</t>
  </si>
  <si>
    <t>ISC-H2-R3</t>
  </si>
  <si>
    <t>SUS-H2-R4</t>
  </si>
  <si>
    <t>SEI-GND-H2-2</t>
  </si>
  <si>
    <t>OPLEV-H2-X1</t>
  </si>
  <si>
    <t>WHAM8, port D1</t>
  </si>
  <si>
    <t>WHAM8, port D2</t>
  </si>
  <si>
    <t>WHAM8, port D3</t>
  </si>
  <si>
    <t>WHAM8, port D4</t>
  </si>
  <si>
    <t>WHAM8, port D5</t>
  </si>
  <si>
    <t>WHAM8, port D6</t>
  </si>
  <si>
    <t>WHAM7, port D1</t>
  </si>
  <si>
    <t>WHAM7, port D2</t>
  </si>
  <si>
    <t>WHAM7, port D3</t>
  </si>
  <si>
    <t>WHAM7, port D4</t>
  </si>
  <si>
    <t>WHAM7, port D5</t>
  </si>
  <si>
    <t>WHAM7, port D6</t>
  </si>
  <si>
    <t>WHAM9, port D1</t>
  </si>
  <si>
    <t>WHAM9, port D2</t>
  </si>
  <si>
    <t>WHAM9, port D3</t>
  </si>
  <si>
    <t>WHAM9, port D4</t>
  </si>
  <si>
    <t>WHAM9, port D5</t>
  </si>
  <si>
    <t>WHAM9, port D6</t>
  </si>
  <si>
    <t>WHAM10, port D1</t>
  </si>
  <si>
    <t>WHAM10, port D2</t>
  </si>
  <si>
    <t>WHAM10, port D3</t>
  </si>
  <si>
    <t>WHAM10, port D4</t>
  </si>
  <si>
    <t>WHAM10, port D5</t>
  </si>
  <si>
    <t>WHAM10, port D6</t>
  </si>
  <si>
    <t>WHAM11, port D1</t>
  </si>
  <si>
    <t>WHAM11, port D2</t>
  </si>
  <si>
    <t>WHAM11, port D3</t>
  </si>
  <si>
    <t>WHAM11, port D4</t>
  </si>
  <si>
    <t>WHAM11, port D5</t>
  </si>
  <si>
    <t>WHAM11, port D6</t>
  </si>
  <si>
    <t>WHAM12, port D1</t>
  </si>
  <si>
    <t>WHAM12, port D2</t>
  </si>
  <si>
    <t>WHAM12, port D3</t>
  </si>
  <si>
    <t>WHAM12, port D4</t>
  </si>
  <si>
    <t>WHAM12, port D5</t>
  </si>
  <si>
    <t>WHAM12, port D6</t>
  </si>
  <si>
    <t>WMCB3 ports</t>
  </si>
  <si>
    <t>WBSC4, far side, E &amp; F ports</t>
  </si>
  <si>
    <t>WBSC4, far side, G ports</t>
  </si>
  <si>
    <t>WBSC7, far side, E &amp; F ports</t>
  </si>
  <si>
    <t>WBSC7, far side,G ports</t>
  </si>
  <si>
    <t>WBSC8, far side, E &amp; F ports</t>
  </si>
  <si>
    <t>WBSC8, far side, G ports</t>
  </si>
  <si>
    <t>WMCA3 ports</t>
  </si>
  <si>
    <t>WMCB4 ports</t>
  </si>
  <si>
    <t>WMCA4 ports</t>
  </si>
  <si>
    <t>WMCB2 ports</t>
  </si>
  <si>
    <t>WMCA2 ports</t>
  </si>
  <si>
    <t>TCS-H2-R3</t>
  </si>
  <si>
    <t>TCS-H2-XC</t>
  </si>
  <si>
    <t>TCS-H2-YC</t>
  </si>
  <si>
    <t>Lengths are given from the 3 entry/exit points for cable trays into/out-of the LVEA (points A &amp; B for H1 and point C for H2).</t>
  </si>
  <si>
    <t>Lengths from racks in the LVEA to their associated chamber or equipment are not (yet) listed, but can be obtained from looking at Drawing D1002704</t>
  </si>
  <si>
    <t>CABLE LENGTHS, CORNER STATION, H1 &amp; H2</t>
  </si>
  <si>
    <t>E1000760-v1</t>
  </si>
  <si>
    <t>Cable lengths are based on D1002404-v3</t>
  </si>
  <si>
    <t>D1002704, Rack and Cable Tray Layout, LVEA, H1 H2</t>
  </si>
  <si>
    <t>Cable lengths have an added margin of 10 feet, or 5%, whichever is largest.</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</si>
</sst>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u/>
      <sz val="11"/>
      <color theme="10"/>
      <name val="Calibri"/>
      <family val="2"/>
    </font>
    <font>
      <b/>
      <sz val="14"/>
      <color theme="1"/>
      <name val="Calibri"/>
      <family val="2"/>
      <scheme val="minor"/>
    </font>
    <font>
      <b/>
      <sz val="16"/>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0" fillId="0" borderId="1" xfId="0" applyBorder="1"/>
    <xf numFmtId="0" fontId="0" fillId="0" borderId="0" xfId="0" applyAlignment="1">
      <alignment horizontal="center"/>
    </xf>
    <xf numFmtId="1" fontId="0" fillId="0" borderId="0" xfId="0" applyNumberFormat="1"/>
    <xf numFmtId="0" fontId="2" fillId="0" borderId="0" xfId="1" applyAlignment="1" applyProtection="1">
      <alignment horizontal="left" indent="1"/>
    </xf>
    <xf numFmtId="9" fontId="0" fillId="0" borderId="0" xfId="0" applyNumberFormat="1"/>
    <xf numFmtId="1" fontId="0" fillId="0" borderId="1" xfId="0" applyNumberFormat="1" applyBorder="1"/>
    <xf numFmtId="0" fontId="1" fillId="0" borderId="0" xfId="0" applyFont="1"/>
    <xf numFmtId="0" fontId="1" fillId="0" borderId="1" xfId="0" applyFont="1" applyBorder="1"/>
    <xf numFmtId="0" fontId="3" fillId="0" borderId="0" xfId="0" applyFont="1"/>
    <xf numFmtId="0" fontId="4" fillId="0" borderId="0" xfId="0" applyFont="1"/>
    <xf numFmtId="0" fontId="2" fillId="0" borderId="0" xfId="1" applyAlignment="1" applyProtection="1"/>
    <xf numFmtId="0" fontId="0" fillId="0" borderId="0" xfId="0" applyAlignment="1">
      <alignment horizontal="left" wrapText="1"/>
    </xf>
    <xf numFmtId="0" fontId="0" fillId="0" borderId="0" xfId="0" applyAlignment="1">
      <alignment horizontal="left"/>
    </xf>
    <xf numFmtId="0" fontId="1" fillId="0" borderId="1"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cc.ligo.org/cgi-bin/private/DocDB/ShowDocument?docid=18649" TargetMode="External"/><Relationship Id="rId13" Type="http://schemas.openxmlformats.org/officeDocument/2006/relationships/hyperlink" Target="https://dcc.ligo.org/cgi-bin/private/DocDB/ShowDocument?docid=3911" TargetMode="External"/><Relationship Id="rId3" Type="http://schemas.openxmlformats.org/officeDocument/2006/relationships/hyperlink" Target="https://dcc.ligo.org/cgi-bin/private/DocDB/ShowDocument?docid=19974" TargetMode="External"/><Relationship Id="rId7" Type="http://schemas.openxmlformats.org/officeDocument/2006/relationships/hyperlink" Target="https://dcc.ligo.org/cgi-bin/private/DocDB/ShowDocument?docid=18647" TargetMode="External"/><Relationship Id="rId12" Type="http://schemas.openxmlformats.org/officeDocument/2006/relationships/hyperlink" Target="https://dcc.ligo.org/cgi-bin/private/DocDB/ShowDocument?docid=3912" TargetMode="External"/><Relationship Id="rId2" Type="http://schemas.openxmlformats.org/officeDocument/2006/relationships/hyperlink" Target="https://dcc.ligo.org/DocDB/0003/D0901490/001/D0901490-v1.pdf" TargetMode="External"/><Relationship Id="rId1" Type="http://schemas.openxmlformats.org/officeDocument/2006/relationships/hyperlink" Target="https://dcc.ligo.org/DocDB/0003/D0901477/002/D0901477_Vacuum%20Chamber%20Designations%20for%20the%20LHO%20Observatory.pdf" TargetMode="External"/><Relationship Id="rId6" Type="http://schemas.openxmlformats.org/officeDocument/2006/relationships/hyperlink" Target="https://dcc.ligo.org/cgi-bin/private/DocDB/ShowDocument?docid=18644" TargetMode="External"/><Relationship Id="rId11" Type="http://schemas.openxmlformats.org/officeDocument/2006/relationships/hyperlink" Target="https://dcc.ligo.org/cgi-bin/private/DocDB/ShowDocument?docid=19352" TargetMode="External"/><Relationship Id="rId5" Type="http://schemas.openxmlformats.org/officeDocument/2006/relationships/hyperlink" Target="https://dcc.ligo.org/cgi-bin/private/DocDB/ShowDocument?docid=19975" TargetMode="External"/><Relationship Id="rId15" Type="http://schemas.openxmlformats.org/officeDocument/2006/relationships/printerSettings" Target="../printerSettings/printerSettings1.bin"/><Relationship Id="rId10" Type="http://schemas.openxmlformats.org/officeDocument/2006/relationships/hyperlink" Target="https://dcc.ligo.org/cgi-bin/private/DocDB/ShowDocument?docid=19351" TargetMode="External"/><Relationship Id="rId4" Type="http://schemas.openxmlformats.org/officeDocument/2006/relationships/hyperlink" Target="https://dcc.ligo.org/cgi-bin/private/DocDB/ShowDocument?docid=19973" TargetMode="External"/><Relationship Id="rId9" Type="http://schemas.openxmlformats.org/officeDocument/2006/relationships/hyperlink" Target="https://dcc.ligo.org/cgi-bin/private/DocDB/ShowDocument?docid=19350" TargetMode="External"/><Relationship Id="rId14" Type="http://schemas.openxmlformats.org/officeDocument/2006/relationships/hyperlink" Target="https://dcc.ligo.org/cgi-bin/private/DocDB/ShowDocument?docid=2218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M28"/>
  <sheetViews>
    <sheetView tabSelected="1" workbookViewId="0">
      <selection activeCell="S23" sqref="S23"/>
    </sheetView>
  </sheetViews>
  <sheetFormatPr defaultRowHeight="15"/>
  <sheetData>
    <row r="1" spans="1:13" ht="18.75">
      <c r="A1" s="9" t="s">
        <v>243</v>
      </c>
    </row>
    <row r="2" spans="1:13" ht="21">
      <c r="A2" s="10" t="s">
        <v>242</v>
      </c>
    </row>
    <row r="3" spans="1:13">
      <c r="A3" t="s">
        <v>244</v>
      </c>
    </row>
    <row r="4" spans="1:13">
      <c r="B4" s="11" t="s">
        <v>245</v>
      </c>
    </row>
    <row r="5" spans="1:13">
      <c r="A5" t="s">
        <v>136</v>
      </c>
    </row>
    <row r="6" spans="1:13">
      <c r="A6" t="s">
        <v>240</v>
      </c>
    </row>
    <row r="7" spans="1:13" ht="29.25" customHeight="1">
      <c r="A7" s="12" t="s">
        <v>241</v>
      </c>
      <c r="B7" s="12"/>
      <c r="C7" s="12"/>
      <c r="D7" s="12"/>
      <c r="E7" s="12"/>
      <c r="F7" s="12"/>
      <c r="G7" s="12"/>
      <c r="H7" s="12"/>
      <c r="I7" s="12"/>
      <c r="J7" s="12"/>
      <c r="K7" s="12"/>
      <c r="L7" s="12"/>
      <c r="M7" s="12"/>
    </row>
    <row r="8" spans="1:13" ht="17.25" customHeight="1">
      <c r="A8" s="13" t="s">
        <v>246</v>
      </c>
      <c r="B8" s="13"/>
      <c r="C8" s="13"/>
      <c r="D8" s="13"/>
      <c r="E8" s="13"/>
      <c r="F8" s="13"/>
      <c r="G8" s="13"/>
      <c r="H8" s="13"/>
      <c r="I8" s="13"/>
      <c r="J8" s="13"/>
      <c r="K8" s="13"/>
      <c r="L8" s="13"/>
      <c r="M8" s="13"/>
    </row>
    <row r="9" spans="1:13">
      <c r="A9" t="s">
        <v>38</v>
      </c>
    </row>
    <row r="10" spans="1:13">
      <c r="A10" s="4" t="s">
        <v>39</v>
      </c>
    </row>
    <row r="11" spans="1:13">
      <c r="A11" s="4" t="s">
        <v>40</v>
      </c>
    </row>
    <row r="12" spans="1:13">
      <c r="A12" t="s">
        <v>41</v>
      </c>
    </row>
    <row r="13" spans="1:13">
      <c r="A13" s="4" t="s">
        <v>42</v>
      </c>
    </row>
    <row r="14" spans="1:13">
      <c r="A14" s="4" t="s">
        <v>43</v>
      </c>
    </row>
    <row r="15" spans="1:13">
      <c r="A15" s="4" t="s">
        <v>44</v>
      </c>
    </row>
    <row r="16" spans="1:13" ht="28.5" customHeight="1">
      <c r="A16" s="12" t="s">
        <v>54</v>
      </c>
      <c r="B16" s="12"/>
      <c r="C16" s="12"/>
      <c r="D16" s="12"/>
      <c r="E16" s="12"/>
      <c r="F16" s="12"/>
      <c r="G16" s="12"/>
      <c r="H16" s="12"/>
      <c r="I16" s="12"/>
      <c r="J16" s="12"/>
      <c r="K16" s="12"/>
      <c r="L16" s="12"/>
      <c r="M16" s="12"/>
    </row>
    <row r="17" spans="1:12">
      <c r="A17" s="4" t="s">
        <v>45</v>
      </c>
    </row>
    <row r="18" spans="1:12">
      <c r="A18" s="4" t="s">
        <v>46</v>
      </c>
    </row>
    <row r="19" spans="1:12">
      <c r="A19" s="4" t="s">
        <v>47</v>
      </c>
    </row>
    <row r="20" spans="1:12">
      <c r="A20" t="s">
        <v>48</v>
      </c>
    </row>
    <row r="21" spans="1:12">
      <c r="A21" s="4" t="s">
        <v>49</v>
      </c>
    </row>
    <row r="22" spans="1:12">
      <c r="A22" s="4" t="s">
        <v>50</v>
      </c>
    </row>
    <row r="23" spans="1:12">
      <c r="A23" s="4" t="s">
        <v>51</v>
      </c>
    </row>
    <row r="25" spans="1:12" ht="60" customHeight="1">
      <c r="A25" s="12" t="s">
        <v>56</v>
      </c>
      <c r="B25" s="12"/>
      <c r="C25" s="12"/>
      <c r="D25" s="12"/>
      <c r="E25" s="12"/>
      <c r="F25" s="12"/>
      <c r="G25" s="12"/>
      <c r="H25" s="12"/>
      <c r="I25" s="12"/>
      <c r="J25" s="12"/>
      <c r="K25" s="12"/>
      <c r="L25" s="12"/>
    </row>
    <row r="26" spans="1:12">
      <c r="A26" t="s">
        <v>55</v>
      </c>
    </row>
    <row r="27" spans="1:12">
      <c r="A27" s="4" t="s">
        <v>52</v>
      </c>
    </row>
    <row r="28" spans="1:12">
      <c r="A28" s="4" t="s">
        <v>53</v>
      </c>
    </row>
  </sheetData>
  <mergeCells count="4">
    <mergeCell ref="A25:L25"/>
    <mergeCell ref="A16:M16"/>
    <mergeCell ref="A7:M7"/>
    <mergeCell ref="A8:M8"/>
  </mergeCells>
  <hyperlinks>
    <hyperlink ref="A10" r:id="rId1" display="https://dcc.ligo.org/DocDB/0003/D0901477/002/D0901477_Vacuum Chamber Designations for the LHO Observatory.pdf"/>
    <hyperlink ref="A11" r:id="rId2" display="https://dcc.ligo.org/DocDB/0003/D0901490/001/D0901490-v1.pdf"/>
    <hyperlink ref="A13" r:id="rId3" display="https://dcc.ligo.org/cgi-bin/private/DocDB/ShowDocument?docid=19974"/>
    <hyperlink ref="A14" r:id="rId4" display="https://dcc.ligo.org/cgi-bin/private/DocDB/ShowDocument?docid=19973"/>
    <hyperlink ref="A15" r:id="rId5" display="https://dcc.ligo.org/cgi-bin/private/DocDB/ShowDocument?docid=19975"/>
    <hyperlink ref="A17" r:id="rId6" display="https://dcc.ligo.org/cgi-bin/private/DocDB/ShowDocument?docid=18644"/>
    <hyperlink ref="A18" r:id="rId7" display="https://dcc.ligo.org/cgi-bin/private/DocDB/ShowDocument?docid=18647"/>
    <hyperlink ref="A19" r:id="rId8" display="https://dcc.ligo.org/cgi-bin/private/DocDB/ShowDocument?docid=18649"/>
    <hyperlink ref="A21" r:id="rId9" display="https://dcc.ligo.org/cgi-bin/private/DocDB/ShowDocument?docid=19350"/>
    <hyperlink ref="A22" r:id="rId10" display="https://dcc.ligo.org/cgi-bin/private/DocDB/ShowDocument?docid=19351"/>
    <hyperlink ref="A23" r:id="rId11" display="https://dcc.ligo.org/cgi-bin/private/DocDB/ShowDocument?docid=19352"/>
    <hyperlink ref="A27" r:id="rId12" display="https://dcc.ligo.org/cgi-bin/private/DocDB/ShowDocument?docid=3912"/>
    <hyperlink ref="A28" r:id="rId13" display="https://dcc.ligo.org/cgi-bin/private/DocDB/ShowDocument?docid=3911"/>
    <hyperlink ref="B4" r:id="rId14"/>
  </hyperlinks>
  <pageMargins left="0.7" right="0.7" top="0.75" bottom="0.75" header="0.3" footer="0.3"/>
  <pageSetup orientation="landscape" horizontalDpi="1200" verticalDpi="1200" r:id="rId15"/>
</worksheet>
</file>

<file path=xl/worksheets/sheet2.xml><?xml version="1.0" encoding="utf-8"?>
<worksheet xmlns="http://schemas.openxmlformats.org/spreadsheetml/2006/main" xmlns:r="http://schemas.openxmlformats.org/officeDocument/2006/relationships">
  <dimension ref="A1:T44"/>
  <sheetViews>
    <sheetView workbookViewId="0">
      <selection activeCell="D47" sqref="D47"/>
    </sheetView>
  </sheetViews>
  <sheetFormatPr defaultRowHeight="15"/>
  <cols>
    <col min="1" max="1" width="8.7109375" customWidth="1"/>
    <col min="2" max="2" width="25.7109375" customWidth="1"/>
    <col min="3" max="4" width="12.7109375" customWidth="1"/>
    <col min="5" max="5" width="14.85546875" customWidth="1"/>
  </cols>
  <sheetData>
    <row r="1" spans="1:15">
      <c r="E1" t="s">
        <v>108</v>
      </c>
      <c r="F1" s="5">
        <v>0.05</v>
      </c>
      <c r="G1" s="2" t="s">
        <v>109</v>
      </c>
      <c r="H1">
        <v>120</v>
      </c>
      <c r="I1" t="s">
        <v>110</v>
      </c>
    </row>
    <row r="2" spans="1:15">
      <c r="A2" s="7"/>
      <c r="B2" s="7"/>
      <c r="C2" s="14" t="s">
        <v>5</v>
      </c>
      <c r="D2" s="14"/>
      <c r="E2" s="2" t="s">
        <v>107</v>
      </c>
      <c r="F2">
        <v>12</v>
      </c>
    </row>
    <row r="3" spans="1:15">
      <c r="A3" s="8" t="s">
        <v>0</v>
      </c>
      <c r="B3" s="8" t="s">
        <v>77</v>
      </c>
      <c r="C3" s="8" t="s">
        <v>4</v>
      </c>
      <c r="D3" s="8" t="s">
        <v>111</v>
      </c>
      <c r="E3" t="s">
        <v>106</v>
      </c>
      <c r="F3" t="s">
        <v>18</v>
      </c>
    </row>
    <row r="4" spans="1:15">
      <c r="A4" s="1" t="s">
        <v>1</v>
      </c>
      <c r="B4" s="1" t="s">
        <v>3</v>
      </c>
      <c r="C4" s="6">
        <f>(SUM(F4:Y4)+E4*$F$2*(PI()/2-2))/12</f>
        <v>57.699851973846251</v>
      </c>
      <c r="D4" s="1">
        <f>FLOOR(MAX(C4+$H$1/12,C4*(1+$F$1)),1)</f>
        <v>67</v>
      </c>
      <c r="E4">
        <v>4</v>
      </c>
      <c r="F4">
        <v>58</v>
      </c>
      <c r="G4">
        <v>239</v>
      </c>
      <c r="H4">
        <v>296</v>
      </c>
      <c r="I4">
        <v>120</v>
      </c>
    </row>
    <row r="5" spans="1:15">
      <c r="A5" s="1" t="s">
        <v>1</v>
      </c>
      <c r="B5" s="1" t="s">
        <v>60</v>
      </c>
      <c r="C5" s="6">
        <f>(SUM(F5:Y5)+E5*$F$2*(PI()/2-2))/12</f>
        <v>69.053095989081442</v>
      </c>
      <c r="D5" s="1">
        <f t="shared" ref="D5:D43" si="0">FLOOR(MAX(C5+$H$1/12,C5*(1+$F$1)),1)</f>
        <v>79</v>
      </c>
      <c r="E5">
        <v>4</v>
      </c>
      <c r="F5">
        <v>58</v>
      </c>
      <c r="G5">
        <v>239</v>
      </c>
      <c r="H5">
        <v>341</v>
      </c>
      <c r="I5">
        <v>36</v>
      </c>
      <c r="J5">
        <v>42</v>
      </c>
      <c r="K5">
        <v>17</v>
      </c>
      <c r="L5" s="3">
        <f>PI()*74/2</f>
        <v>116.23892818282235</v>
      </c>
    </row>
    <row r="6" spans="1:15">
      <c r="A6" s="1" t="s">
        <v>1</v>
      </c>
      <c r="B6" s="1" t="s">
        <v>12</v>
      </c>
      <c r="C6" s="6">
        <f t="shared" ref="C6:C43" si="1">(SUM(F6:Y6)+E6*$F$2*(PI()/2-2))/12</f>
        <v>67.937314967307813</v>
      </c>
      <c r="D6" s="1">
        <f t="shared" si="0"/>
        <v>77</v>
      </c>
      <c r="E6">
        <v>5</v>
      </c>
      <c r="F6">
        <v>58</v>
      </c>
      <c r="G6">
        <v>239</v>
      </c>
      <c r="H6">
        <v>341</v>
      </c>
      <c r="I6">
        <v>115</v>
      </c>
      <c r="J6">
        <v>52</v>
      </c>
      <c r="K6">
        <f>41-5</f>
        <v>36</v>
      </c>
    </row>
    <row r="7" spans="1:15">
      <c r="A7" s="1" t="s">
        <v>1</v>
      </c>
      <c r="B7" s="1" t="s">
        <v>13</v>
      </c>
      <c r="C7" s="6">
        <f t="shared" si="1"/>
        <v>70.020648300641156</v>
      </c>
      <c r="D7" s="1">
        <f t="shared" si="0"/>
        <v>80</v>
      </c>
      <c r="E7">
        <v>5</v>
      </c>
      <c r="F7">
        <v>58</v>
      </c>
      <c r="G7">
        <v>239</v>
      </c>
      <c r="H7">
        <v>341</v>
      </c>
      <c r="I7">
        <v>115</v>
      </c>
      <c r="J7">
        <v>52</v>
      </c>
      <c r="K7">
        <v>33</v>
      </c>
      <c r="L7">
        <f>33-5</f>
        <v>28</v>
      </c>
    </row>
    <row r="8" spans="1:15">
      <c r="A8" s="1" t="s">
        <v>1</v>
      </c>
      <c r="B8" s="1" t="s">
        <v>14</v>
      </c>
      <c r="C8" s="6">
        <f t="shared" si="1"/>
        <v>73.437314967307813</v>
      </c>
      <c r="D8" s="1">
        <f t="shared" si="0"/>
        <v>83</v>
      </c>
      <c r="E8">
        <v>5</v>
      </c>
      <c r="F8">
        <v>58</v>
      </c>
      <c r="G8">
        <v>239</v>
      </c>
      <c r="H8">
        <v>341</v>
      </c>
      <c r="I8">
        <v>115</v>
      </c>
      <c r="J8">
        <v>52</v>
      </c>
      <c r="K8">
        <v>66</v>
      </c>
      <c r="L8">
        <v>36</v>
      </c>
    </row>
    <row r="9" spans="1:15">
      <c r="A9" s="1" t="s">
        <v>1</v>
      </c>
      <c r="B9" s="1" t="s">
        <v>15</v>
      </c>
      <c r="C9" s="6">
        <f t="shared" si="1"/>
        <v>80.912240954230938</v>
      </c>
      <c r="D9" s="1">
        <f t="shared" si="0"/>
        <v>90</v>
      </c>
      <c r="E9">
        <v>7</v>
      </c>
      <c r="F9">
        <v>58</v>
      </c>
      <c r="G9">
        <v>239</v>
      </c>
      <c r="H9">
        <v>341</v>
      </c>
      <c r="I9">
        <v>115</v>
      </c>
      <c r="J9">
        <v>52</v>
      </c>
      <c r="K9">
        <v>66</v>
      </c>
      <c r="L9">
        <v>100</v>
      </c>
      <c r="M9">
        <v>36</v>
      </c>
    </row>
    <row r="10" spans="1:15">
      <c r="A10" s="1" t="s">
        <v>1</v>
      </c>
      <c r="B10" s="1" t="s">
        <v>16</v>
      </c>
      <c r="C10" s="6">
        <f t="shared" si="1"/>
        <v>82.995574287564281</v>
      </c>
      <c r="D10" s="1">
        <f t="shared" si="0"/>
        <v>92</v>
      </c>
      <c r="E10">
        <v>7</v>
      </c>
      <c r="F10">
        <v>58</v>
      </c>
      <c r="G10">
        <v>239</v>
      </c>
      <c r="H10">
        <v>341</v>
      </c>
      <c r="I10">
        <v>115</v>
      </c>
      <c r="J10">
        <v>52</v>
      </c>
      <c r="K10">
        <v>66</v>
      </c>
      <c r="L10">
        <v>100</v>
      </c>
      <c r="M10">
        <v>33</v>
      </c>
      <c r="N10">
        <v>28</v>
      </c>
    </row>
    <row r="11" spans="1:15">
      <c r="A11" s="1" t="s">
        <v>1</v>
      </c>
      <c r="B11" s="1" t="s">
        <v>17</v>
      </c>
      <c r="C11" s="6">
        <f t="shared" si="1"/>
        <v>86.412240954230938</v>
      </c>
      <c r="D11" s="1">
        <f t="shared" si="0"/>
        <v>96</v>
      </c>
      <c r="E11">
        <v>7</v>
      </c>
      <c r="F11">
        <v>58</v>
      </c>
      <c r="G11">
        <v>239</v>
      </c>
      <c r="H11">
        <v>341</v>
      </c>
      <c r="I11">
        <v>115</v>
      </c>
      <c r="J11">
        <v>52</v>
      </c>
      <c r="K11">
        <v>66</v>
      </c>
      <c r="L11">
        <v>100</v>
      </c>
      <c r="M11">
        <v>66</v>
      </c>
      <c r="N11">
        <v>36</v>
      </c>
    </row>
    <row r="12" spans="1:15">
      <c r="A12" s="1" t="s">
        <v>1</v>
      </c>
      <c r="B12" s="1" t="s">
        <v>6</v>
      </c>
      <c r="C12" s="6">
        <f t="shared" si="1"/>
        <v>75.841444627436047</v>
      </c>
      <c r="D12" s="1">
        <f t="shared" si="0"/>
        <v>85</v>
      </c>
      <c r="E12">
        <v>6</v>
      </c>
      <c r="F12">
        <v>58</v>
      </c>
      <c r="G12">
        <v>239</v>
      </c>
      <c r="H12">
        <v>341</v>
      </c>
      <c r="I12">
        <v>115</v>
      </c>
      <c r="J12">
        <v>52</v>
      </c>
      <c r="K12">
        <v>100</v>
      </c>
      <c r="L12">
        <f>41-5</f>
        <v>36</v>
      </c>
    </row>
    <row r="13" spans="1:15">
      <c r="A13" s="1" t="s">
        <v>1</v>
      </c>
      <c r="B13" s="1" t="s">
        <v>7</v>
      </c>
      <c r="C13" s="6">
        <f t="shared" si="1"/>
        <v>77.924777960769376</v>
      </c>
      <c r="D13" s="1">
        <f t="shared" si="0"/>
        <v>87</v>
      </c>
      <c r="E13">
        <v>6</v>
      </c>
      <c r="F13">
        <v>58</v>
      </c>
      <c r="G13">
        <v>239</v>
      </c>
      <c r="H13">
        <v>341</v>
      </c>
      <c r="I13">
        <v>115</v>
      </c>
      <c r="J13">
        <v>52</v>
      </c>
      <c r="K13">
        <v>100</v>
      </c>
      <c r="L13">
        <v>33</v>
      </c>
      <c r="M13">
        <f>33-5</f>
        <v>28</v>
      </c>
    </row>
    <row r="14" spans="1:15">
      <c r="A14" s="1" t="s">
        <v>1</v>
      </c>
      <c r="B14" s="1" t="s">
        <v>8</v>
      </c>
      <c r="C14" s="6">
        <f t="shared" si="1"/>
        <v>81.341444627436047</v>
      </c>
      <c r="D14" s="1">
        <f t="shared" si="0"/>
        <v>91</v>
      </c>
      <c r="E14">
        <v>6</v>
      </c>
      <c r="F14">
        <v>58</v>
      </c>
      <c r="G14">
        <v>239</v>
      </c>
      <c r="H14">
        <v>341</v>
      </c>
      <c r="I14">
        <v>115</v>
      </c>
      <c r="J14">
        <v>52</v>
      </c>
      <c r="K14">
        <v>100</v>
      </c>
      <c r="L14">
        <v>66</v>
      </c>
      <c r="M14">
        <v>36</v>
      </c>
    </row>
    <row r="15" spans="1:15">
      <c r="A15" s="1" t="s">
        <v>1</v>
      </c>
      <c r="B15" s="1" t="s">
        <v>9</v>
      </c>
      <c r="C15" s="6">
        <f t="shared" si="1"/>
        <v>88.816370614359172</v>
      </c>
      <c r="D15" s="1">
        <f t="shared" si="0"/>
        <v>98</v>
      </c>
      <c r="E15">
        <v>8</v>
      </c>
      <c r="F15">
        <v>58</v>
      </c>
      <c r="G15">
        <v>239</v>
      </c>
      <c r="H15">
        <v>341</v>
      </c>
      <c r="I15">
        <v>115</v>
      </c>
      <c r="J15">
        <v>52</v>
      </c>
      <c r="K15">
        <v>100</v>
      </c>
      <c r="L15">
        <v>66</v>
      </c>
      <c r="M15">
        <v>100</v>
      </c>
      <c r="N15">
        <v>36</v>
      </c>
    </row>
    <row r="16" spans="1:15">
      <c r="A16" s="1" t="s">
        <v>1</v>
      </c>
      <c r="B16" s="1" t="s">
        <v>10</v>
      </c>
      <c r="C16" s="6">
        <f t="shared" si="1"/>
        <v>90.899703947692501</v>
      </c>
      <c r="D16" s="1">
        <f t="shared" si="0"/>
        <v>100</v>
      </c>
      <c r="E16">
        <v>8</v>
      </c>
      <c r="F16">
        <v>58</v>
      </c>
      <c r="G16">
        <v>239</v>
      </c>
      <c r="H16">
        <v>341</v>
      </c>
      <c r="I16">
        <v>115</v>
      </c>
      <c r="J16">
        <v>52</v>
      </c>
      <c r="K16">
        <v>100</v>
      </c>
      <c r="L16">
        <v>66</v>
      </c>
      <c r="M16">
        <v>100</v>
      </c>
      <c r="N16">
        <v>33</v>
      </c>
      <c r="O16">
        <v>28</v>
      </c>
    </row>
    <row r="17" spans="1:20">
      <c r="A17" s="1" t="s">
        <v>1</v>
      </c>
      <c r="B17" s="1" t="s">
        <v>11</v>
      </c>
      <c r="C17" s="6">
        <f t="shared" si="1"/>
        <v>94.316370614359172</v>
      </c>
      <c r="D17" s="1">
        <f t="shared" si="0"/>
        <v>104</v>
      </c>
      <c r="E17">
        <v>8</v>
      </c>
      <c r="F17">
        <v>58</v>
      </c>
      <c r="G17">
        <v>239</v>
      </c>
      <c r="H17">
        <v>341</v>
      </c>
      <c r="I17">
        <v>115</v>
      </c>
      <c r="J17">
        <v>52</v>
      </c>
      <c r="K17">
        <v>100</v>
      </c>
      <c r="L17">
        <v>66</v>
      </c>
      <c r="M17">
        <v>100</v>
      </c>
      <c r="N17">
        <v>66</v>
      </c>
      <c r="O17">
        <v>36</v>
      </c>
    </row>
    <row r="18" spans="1:20">
      <c r="A18" s="1" t="s">
        <v>1</v>
      </c>
      <c r="B18" s="1" t="s">
        <v>19</v>
      </c>
      <c r="C18" s="6">
        <f t="shared" si="1"/>
        <v>100.92477796076939</v>
      </c>
      <c r="D18" s="1">
        <f t="shared" si="0"/>
        <v>110</v>
      </c>
      <c r="E18">
        <v>6</v>
      </c>
      <c r="F18">
        <v>58</v>
      </c>
      <c r="G18">
        <v>239</v>
      </c>
      <c r="H18">
        <v>304</v>
      </c>
      <c r="I18">
        <v>66</v>
      </c>
      <c r="J18">
        <v>269</v>
      </c>
      <c r="K18">
        <v>150</v>
      </c>
      <c r="L18">
        <v>12</v>
      </c>
      <c r="M18">
        <v>24</v>
      </c>
      <c r="N18">
        <v>120</v>
      </c>
    </row>
    <row r="19" spans="1:20">
      <c r="A19" s="1" t="s">
        <v>1</v>
      </c>
      <c r="B19" s="1" t="s">
        <v>20</v>
      </c>
      <c r="C19" s="6">
        <f t="shared" si="1"/>
        <v>106.09144462743605</v>
      </c>
      <c r="D19" s="1">
        <f t="shared" si="0"/>
        <v>116</v>
      </c>
      <c r="E19">
        <v>6</v>
      </c>
      <c r="F19">
        <v>58</v>
      </c>
      <c r="G19">
        <v>239</v>
      </c>
      <c r="H19">
        <v>304</v>
      </c>
      <c r="I19">
        <v>66</v>
      </c>
      <c r="J19">
        <v>269</v>
      </c>
      <c r="K19">
        <v>150</v>
      </c>
      <c r="L19">
        <v>12</v>
      </c>
      <c r="M19">
        <v>24</v>
      </c>
      <c r="N19">
        <v>38</v>
      </c>
      <c r="O19">
        <v>24</v>
      </c>
      <c r="P19">
        <v>120</v>
      </c>
    </row>
    <row r="20" spans="1:20">
      <c r="A20" s="1" t="s">
        <v>1</v>
      </c>
      <c r="B20" s="1" t="s">
        <v>21</v>
      </c>
      <c r="C20" s="6">
        <f t="shared" si="1"/>
        <v>111.25811129410272</v>
      </c>
      <c r="D20" s="1">
        <f t="shared" si="0"/>
        <v>121</v>
      </c>
      <c r="E20">
        <v>6</v>
      </c>
      <c r="F20">
        <v>58</v>
      </c>
      <c r="G20">
        <v>239</v>
      </c>
      <c r="H20">
        <v>304</v>
      </c>
      <c r="I20">
        <v>66</v>
      </c>
      <c r="J20">
        <v>269</v>
      </c>
      <c r="K20">
        <v>150</v>
      </c>
      <c r="L20">
        <v>12</v>
      </c>
      <c r="M20">
        <v>24</v>
      </c>
      <c r="N20">
        <v>38</v>
      </c>
      <c r="O20">
        <v>24</v>
      </c>
      <c r="P20">
        <v>38</v>
      </c>
      <c r="Q20">
        <v>24</v>
      </c>
      <c r="R20">
        <v>120</v>
      </c>
    </row>
    <row r="21" spans="1:20">
      <c r="A21" s="1" t="s">
        <v>1</v>
      </c>
      <c r="B21" s="1" t="s">
        <v>22</v>
      </c>
      <c r="C21" s="6">
        <f t="shared" si="1"/>
        <v>116.42477796076939</v>
      </c>
      <c r="D21" s="1">
        <f t="shared" si="0"/>
        <v>126</v>
      </c>
      <c r="E21">
        <v>6</v>
      </c>
      <c r="F21">
        <v>58</v>
      </c>
      <c r="G21">
        <v>239</v>
      </c>
      <c r="H21">
        <v>304</v>
      </c>
      <c r="I21">
        <v>66</v>
      </c>
      <c r="J21">
        <v>269</v>
      </c>
      <c r="K21">
        <v>150</v>
      </c>
      <c r="L21">
        <v>12</v>
      </c>
      <c r="M21">
        <v>24</v>
      </c>
      <c r="N21">
        <v>38</v>
      </c>
      <c r="O21">
        <v>24</v>
      </c>
      <c r="P21">
        <v>38</v>
      </c>
      <c r="Q21">
        <v>24</v>
      </c>
      <c r="R21">
        <v>38</v>
      </c>
      <c r="S21">
        <v>24</v>
      </c>
      <c r="T21">
        <v>120</v>
      </c>
    </row>
    <row r="22" spans="1:20">
      <c r="A22" s="1" t="s">
        <v>1</v>
      </c>
      <c r="B22" s="1" t="s">
        <v>23</v>
      </c>
      <c r="C22" s="6">
        <f t="shared" si="1"/>
        <v>122.09144462743605</v>
      </c>
      <c r="D22" s="1">
        <f t="shared" si="0"/>
        <v>132</v>
      </c>
      <c r="E22">
        <v>6</v>
      </c>
      <c r="F22">
        <v>58</v>
      </c>
      <c r="G22">
        <v>239</v>
      </c>
      <c r="H22">
        <v>304</v>
      </c>
      <c r="I22">
        <v>66</v>
      </c>
      <c r="J22">
        <v>269</v>
      </c>
      <c r="K22">
        <v>150</v>
      </c>
      <c r="L22">
        <v>251</v>
      </c>
      <c r="M22">
        <v>120</v>
      </c>
      <c r="N22">
        <v>39</v>
      </c>
    </row>
    <row r="23" spans="1:20">
      <c r="A23" s="1" t="s">
        <v>1</v>
      </c>
      <c r="B23" s="1" t="s">
        <v>24</v>
      </c>
      <c r="C23" s="6">
        <f t="shared" si="1"/>
        <v>106.75811129410272</v>
      </c>
      <c r="D23" s="1">
        <f t="shared" si="0"/>
        <v>116</v>
      </c>
      <c r="E23">
        <v>6</v>
      </c>
      <c r="F23">
        <v>58</v>
      </c>
      <c r="G23">
        <v>239</v>
      </c>
      <c r="H23">
        <v>304</v>
      </c>
      <c r="I23">
        <v>66</v>
      </c>
      <c r="J23">
        <v>525</v>
      </c>
      <c r="K23">
        <v>120</v>
      </c>
    </row>
    <row r="24" spans="1:20">
      <c r="A24" s="1" t="s">
        <v>1</v>
      </c>
      <c r="B24" s="1" t="s">
        <v>25</v>
      </c>
      <c r="C24" s="6">
        <f t="shared" si="1"/>
        <v>42.449851973846251</v>
      </c>
      <c r="D24" s="1">
        <f t="shared" si="0"/>
        <v>52</v>
      </c>
      <c r="E24">
        <v>4</v>
      </c>
      <c r="F24">
        <v>58</v>
      </c>
      <c r="G24">
        <v>239</v>
      </c>
      <c r="H24">
        <v>113</v>
      </c>
      <c r="I24">
        <v>120</v>
      </c>
    </row>
    <row r="25" spans="1:20">
      <c r="A25" s="1" t="s">
        <v>1</v>
      </c>
      <c r="B25" s="1" t="s">
        <v>61</v>
      </c>
      <c r="C25" s="6">
        <f t="shared" si="1"/>
        <v>53.053095989081442</v>
      </c>
      <c r="D25" s="1">
        <f t="shared" si="0"/>
        <v>63</v>
      </c>
      <c r="E25">
        <v>4</v>
      </c>
      <c r="F25">
        <v>58</v>
      </c>
      <c r="G25">
        <v>239</v>
      </c>
      <c r="H25">
        <v>149</v>
      </c>
      <c r="I25">
        <v>36</v>
      </c>
      <c r="J25">
        <v>42</v>
      </c>
      <c r="K25">
        <v>17</v>
      </c>
      <c r="L25" s="3">
        <f>PI()*74/2</f>
        <v>116.23892818282235</v>
      </c>
    </row>
    <row r="26" spans="1:20">
      <c r="A26" s="1" t="s">
        <v>1</v>
      </c>
      <c r="B26" s="1" t="s">
        <v>26</v>
      </c>
      <c r="C26" s="6">
        <f t="shared" si="1"/>
        <v>59.758111294102711</v>
      </c>
      <c r="D26" s="1">
        <f t="shared" si="0"/>
        <v>69</v>
      </c>
      <c r="E26">
        <v>6</v>
      </c>
      <c r="F26">
        <v>58</v>
      </c>
      <c r="G26">
        <v>239</v>
      </c>
      <c r="H26">
        <v>149</v>
      </c>
      <c r="I26">
        <v>115</v>
      </c>
      <c r="J26">
        <v>51</v>
      </c>
      <c r="K26">
        <v>100</v>
      </c>
      <c r="L26">
        <v>36</v>
      </c>
    </row>
    <row r="27" spans="1:20">
      <c r="A27" s="1" t="s">
        <v>1</v>
      </c>
      <c r="B27" s="1" t="s">
        <v>27</v>
      </c>
      <c r="C27" s="6">
        <f t="shared" si="1"/>
        <v>61.84144462743604</v>
      </c>
      <c r="D27" s="1">
        <f t="shared" si="0"/>
        <v>71</v>
      </c>
      <c r="E27">
        <v>6</v>
      </c>
      <c r="F27">
        <v>58</v>
      </c>
      <c r="G27">
        <v>239</v>
      </c>
      <c r="H27">
        <v>149</v>
      </c>
      <c r="I27">
        <v>115</v>
      </c>
      <c r="J27">
        <v>51</v>
      </c>
      <c r="K27">
        <v>100</v>
      </c>
      <c r="L27">
        <v>33</v>
      </c>
      <c r="M27">
        <v>28</v>
      </c>
    </row>
    <row r="28" spans="1:20">
      <c r="A28" s="1" t="s">
        <v>1</v>
      </c>
      <c r="B28" s="1" t="s">
        <v>28</v>
      </c>
      <c r="C28" s="6">
        <f t="shared" si="1"/>
        <v>65.258111294102704</v>
      </c>
      <c r="D28" s="1">
        <f t="shared" si="0"/>
        <v>75</v>
      </c>
      <c r="E28">
        <v>6</v>
      </c>
      <c r="F28">
        <v>58</v>
      </c>
      <c r="G28">
        <v>239</v>
      </c>
      <c r="H28">
        <v>149</v>
      </c>
      <c r="I28">
        <v>115</v>
      </c>
      <c r="J28">
        <v>51</v>
      </c>
      <c r="K28">
        <v>100</v>
      </c>
      <c r="L28">
        <v>66</v>
      </c>
      <c r="M28">
        <v>36</v>
      </c>
    </row>
    <row r="29" spans="1:20">
      <c r="A29" s="1" t="s">
        <v>1</v>
      </c>
      <c r="B29" s="1" t="s">
        <v>29</v>
      </c>
      <c r="C29" s="6">
        <f t="shared" si="1"/>
        <v>51.853981633974485</v>
      </c>
      <c r="D29" s="1">
        <f t="shared" si="0"/>
        <v>61</v>
      </c>
      <c r="E29">
        <v>5</v>
      </c>
      <c r="F29">
        <v>58</v>
      </c>
      <c r="G29">
        <v>239</v>
      </c>
      <c r="H29">
        <v>149</v>
      </c>
      <c r="I29">
        <v>115</v>
      </c>
      <c r="J29">
        <v>51</v>
      </c>
      <c r="K29">
        <v>36</v>
      </c>
    </row>
    <row r="30" spans="1:20">
      <c r="A30" s="1" t="s">
        <v>1</v>
      </c>
      <c r="B30" s="1" t="s">
        <v>30</v>
      </c>
      <c r="C30" s="6">
        <f t="shared" si="1"/>
        <v>53.93731496730782</v>
      </c>
      <c r="D30" s="1">
        <f t="shared" si="0"/>
        <v>63</v>
      </c>
      <c r="E30">
        <v>5</v>
      </c>
      <c r="F30">
        <v>58</v>
      </c>
      <c r="G30">
        <v>239</v>
      </c>
      <c r="H30">
        <v>149</v>
      </c>
      <c r="I30">
        <v>115</v>
      </c>
      <c r="J30">
        <v>51</v>
      </c>
      <c r="K30">
        <v>33</v>
      </c>
      <c r="L30">
        <v>28</v>
      </c>
    </row>
    <row r="31" spans="1:20">
      <c r="A31" s="1" t="s">
        <v>1</v>
      </c>
      <c r="B31" s="1" t="s">
        <v>31</v>
      </c>
      <c r="C31" s="6">
        <f t="shared" si="1"/>
        <v>57.353981633974485</v>
      </c>
      <c r="D31" s="1">
        <f t="shared" si="0"/>
        <v>67</v>
      </c>
      <c r="E31">
        <v>5</v>
      </c>
      <c r="F31">
        <v>58</v>
      </c>
      <c r="G31">
        <v>239</v>
      </c>
      <c r="H31">
        <v>149</v>
      </c>
      <c r="I31">
        <v>115</v>
      </c>
      <c r="J31">
        <v>51</v>
      </c>
      <c r="K31">
        <v>66</v>
      </c>
      <c r="L31">
        <v>36</v>
      </c>
    </row>
    <row r="32" spans="1:20">
      <c r="A32" s="1" t="s">
        <v>1</v>
      </c>
      <c r="B32" s="1" t="s">
        <v>57</v>
      </c>
      <c r="C32" s="6">
        <f t="shared" si="1"/>
        <v>69.312313711293086</v>
      </c>
      <c r="D32" s="1">
        <f t="shared" si="0"/>
        <v>79</v>
      </c>
      <c r="E32">
        <v>4</v>
      </c>
      <c r="F32">
        <v>58</v>
      </c>
      <c r="G32">
        <v>239</v>
      </c>
      <c r="H32">
        <v>113</v>
      </c>
      <c r="I32">
        <v>68</v>
      </c>
      <c r="J32">
        <v>168</v>
      </c>
      <c r="K32" s="3">
        <v>10</v>
      </c>
      <c r="L32" s="3">
        <f>PI()*125/2</f>
        <v>196.34954084936206</v>
      </c>
    </row>
    <row r="33" spans="1:17">
      <c r="A33" s="1" t="s">
        <v>1</v>
      </c>
      <c r="B33" s="1" t="s">
        <v>62</v>
      </c>
      <c r="C33" s="6">
        <f t="shared" si="1"/>
        <v>73.758110038087992</v>
      </c>
      <c r="D33" s="1">
        <f t="shared" si="0"/>
        <v>83</v>
      </c>
      <c r="E33">
        <v>5</v>
      </c>
      <c r="F33">
        <v>58</v>
      </c>
      <c r="G33">
        <v>239</v>
      </c>
      <c r="H33">
        <v>113</v>
      </c>
      <c r="I33">
        <v>68</v>
      </c>
      <c r="J33">
        <v>168</v>
      </c>
      <c r="K33" s="3">
        <v>10</v>
      </c>
      <c r="L33" s="3">
        <f>PI()*125/2</f>
        <v>196.34954084936206</v>
      </c>
      <c r="M33" s="3">
        <v>58.5</v>
      </c>
    </row>
    <row r="34" spans="1:17">
      <c r="A34" s="1" t="s">
        <v>1</v>
      </c>
      <c r="B34" s="1" t="s">
        <v>58</v>
      </c>
      <c r="C34" s="6">
        <f t="shared" si="1"/>
        <v>90.149701435663061</v>
      </c>
      <c r="D34" s="1">
        <f t="shared" si="0"/>
        <v>100</v>
      </c>
      <c r="E34">
        <v>6</v>
      </c>
      <c r="F34">
        <v>58</v>
      </c>
      <c r="G34">
        <v>239</v>
      </c>
      <c r="H34">
        <v>113</v>
      </c>
      <c r="I34">
        <v>68</v>
      </c>
      <c r="J34">
        <v>168</v>
      </c>
      <c r="K34" s="3">
        <v>10</v>
      </c>
      <c r="L34" s="3">
        <f>PI()*125/2</f>
        <v>196.34954084936206</v>
      </c>
      <c r="M34">
        <v>64</v>
      </c>
      <c r="N34" s="3">
        <f>PI()*125/2</f>
        <v>196.34954084936206</v>
      </c>
    </row>
    <row r="35" spans="1:17">
      <c r="A35" s="1" t="s">
        <v>1</v>
      </c>
      <c r="B35" s="1" t="s">
        <v>63</v>
      </c>
      <c r="C35" s="6">
        <f t="shared" si="1"/>
        <v>94.595497762457953</v>
      </c>
      <c r="D35" s="1">
        <f t="shared" si="0"/>
        <v>104</v>
      </c>
      <c r="E35">
        <v>7</v>
      </c>
      <c r="F35">
        <v>58</v>
      </c>
      <c r="G35">
        <v>239</v>
      </c>
      <c r="H35">
        <v>113</v>
      </c>
      <c r="I35">
        <v>68</v>
      </c>
      <c r="J35">
        <v>168</v>
      </c>
      <c r="K35" s="3">
        <v>10</v>
      </c>
      <c r="L35" s="3">
        <f>PI()*125/2</f>
        <v>196.34954084936206</v>
      </c>
      <c r="M35">
        <v>64</v>
      </c>
      <c r="N35" s="3">
        <f>PI()*125/2</f>
        <v>196.34954084936206</v>
      </c>
      <c r="O35" s="3">
        <v>58.5</v>
      </c>
    </row>
    <row r="36" spans="1:17">
      <c r="A36" s="1" t="s">
        <v>1</v>
      </c>
      <c r="B36" s="1" t="s">
        <v>32</v>
      </c>
      <c r="C36" s="6">
        <f t="shared" si="1"/>
        <v>105.97367348136157</v>
      </c>
      <c r="D36" s="1">
        <f t="shared" si="0"/>
        <v>115</v>
      </c>
      <c r="E36">
        <v>8</v>
      </c>
      <c r="F36">
        <v>58</v>
      </c>
      <c r="G36">
        <v>239</v>
      </c>
      <c r="H36">
        <v>113</v>
      </c>
      <c r="I36">
        <v>68</v>
      </c>
      <c r="J36">
        <v>168</v>
      </c>
      <c r="K36" s="3">
        <v>10</v>
      </c>
      <c r="L36" s="3">
        <f>PI()*125/2</f>
        <v>196.34954084936206</v>
      </c>
      <c r="M36">
        <v>64</v>
      </c>
      <c r="N36" s="3">
        <f>RADIANS(94)*125/2</f>
        <v>102.53809355466686</v>
      </c>
      <c r="O36" s="3">
        <v>78</v>
      </c>
      <c r="P36" s="3">
        <v>96</v>
      </c>
      <c r="Q36" s="3">
        <v>120</v>
      </c>
    </row>
    <row r="37" spans="1:17">
      <c r="A37" s="1" t="s">
        <v>1</v>
      </c>
      <c r="B37" s="1" t="s">
        <v>33</v>
      </c>
      <c r="C37" s="6">
        <f t="shared" si="1"/>
        <v>80.118565627654689</v>
      </c>
      <c r="D37" s="1">
        <f t="shared" si="0"/>
        <v>90</v>
      </c>
      <c r="E37">
        <v>8</v>
      </c>
      <c r="F37">
        <v>58</v>
      </c>
      <c r="G37">
        <v>239</v>
      </c>
      <c r="H37">
        <v>113</v>
      </c>
      <c r="I37">
        <v>68</v>
      </c>
      <c r="J37">
        <v>168</v>
      </c>
      <c r="K37" s="3">
        <v>10</v>
      </c>
      <c r="L37" s="3">
        <f>RADIANS(128)*125/2</f>
        <v>139.62634015954637</v>
      </c>
      <c r="M37">
        <v>29</v>
      </c>
      <c r="N37">
        <v>58</v>
      </c>
      <c r="O37">
        <v>120</v>
      </c>
    </row>
    <row r="38" spans="1:17">
      <c r="A38" s="1" t="s">
        <v>1</v>
      </c>
      <c r="B38" s="1" t="s">
        <v>34</v>
      </c>
      <c r="C38" s="6">
        <f t="shared" si="1"/>
        <v>89.995574287564281</v>
      </c>
      <c r="D38" s="1">
        <f t="shared" si="0"/>
        <v>99</v>
      </c>
      <c r="E38">
        <v>7</v>
      </c>
      <c r="F38">
        <v>58</v>
      </c>
      <c r="G38">
        <v>239</v>
      </c>
      <c r="H38">
        <v>201</v>
      </c>
      <c r="I38">
        <v>219</v>
      </c>
      <c r="J38">
        <v>110</v>
      </c>
      <c r="K38" s="3">
        <v>70</v>
      </c>
      <c r="L38">
        <v>99</v>
      </c>
      <c r="M38">
        <v>120</v>
      </c>
    </row>
    <row r="39" spans="1:17">
      <c r="A39" s="1" t="s">
        <v>1</v>
      </c>
      <c r="B39" s="1" t="s">
        <v>35</v>
      </c>
      <c r="C39" s="6">
        <f t="shared" si="1"/>
        <v>150.88716694115408</v>
      </c>
      <c r="D39" s="1">
        <f t="shared" si="0"/>
        <v>160</v>
      </c>
      <c r="E39">
        <v>9</v>
      </c>
      <c r="F39">
        <v>58</v>
      </c>
      <c r="G39">
        <v>239</v>
      </c>
      <c r="H39">
        <v>201</v>
      </c>
      <c r="I39">
        <v>219</v>
      </c>
      <c r="J39">
        <v>232</v>
      </c>
      <c r="K39" s="3">
        <v>348</v>
      </c>
      <c r="L39">
        <v>300</v>
      </c>
      <c r="M39">
        <v>63</v>
      </c>
      <c r="N39">
        <v>77</v>
      </c>
      <c r="O39">
        <v>120</v>
      </c>
    </row>
    <row r="40" spans="1:17">
      <c r="A40" s="1" t="s">
        <v>1</v>
      </c>
      <c r="B40" s="1" t="s">
        <v>36</v>
      </c>
      <c r="C40" s="6">
        <f t="shared" si="1"/>
        <v>155.05383360782074</v>
      </c>
      <c r="D40" s="1">
        <f t="shared" si="0"/>
        <v>165</v>
      </c>
      <c r="E40">
        <v>9</v>
      </c>
      <c r="F40">
        <v>58</v>
      </c>
      <c r="G40">
        <v>239</v>
      </c>
      <c r="H40">
        <v>201</v>
      </c>
      <c r="I40">
        <v>219</v>
      </c>
      <c r="J40">
        <v>232</v>
      </c>
      <c r="K40" s="3">
        <v>348</v>
      </c>
      <c r="L40">
        <v>300</v>
      </c>
      <c r="M40">
        <v>63</v>
      </c>
      <c r="N40">
        <v>127</v>
      </c>
      <c r="O40">
        <v>120</v>
      </c>
    </row>
    <row r="41" spans="1:17">
      <c r="A41" s="1" t="s">
        <v>1</v>
      </c>
      <c r="B41" s="1" t="s">
        <v>59</v>
      </c>
      <c r="C41" s="6">
        <f t="shared" si="1"/>
        <v>157.26216568513934</v>
      </c>
      <c r="D41" s="1">
        <f t="shared" si="0"/>
        <v>167</v>
      </c>
      <c r="E41">
        <v>8</v>
      </c>
      <c r="F41">
        <v>58</v>
      </c>
      <c r="G41">
        <v>239</v>
      </c>
      <c r="H41">
        <v>201</v>
      </c>
      <c r="I41">
        <v>219</v>
      </c>
      <c r="J41">
        <v>232</v>
      </c>
      <c r="K41" s="3">
        <v>348</v>
      </c>
      <c r="L41" s="3">
        <v>300</v>
      </c>
      <c r="M41">
        <v>135</v>
      </c>
      <c r="N41" s="3">
        <f>PI()*125/2</f>
        <v>196.34954084936206</v>
      </c>
      <c r="O41" s="3"/>
      <c r="P41" s="3"/>
      <c r="Q41" s="3"/>
    </row>
    <row r="42" spans="1:17">
      <c r="A42" s="1" t="s">
        <v>1</v>
      </c>
      <c r="B42" s="1" t="s">
        <v>64</v>
      </c>
      <c r="C42" s="6">
        <f t="shared" si="1"/>
        <v>161.70796201193426</v>
      </c>
      <c r="D42" s="1">
        <f t="shared" si="0"/>
        <v>171</v>
      </c>
      <c r="E42">
        <v>9</v>
      </c>
      <c r="F42">
        <v>58</v>
      </c>
      <c r="G42">
        <v>239</v>
      </c>
      <c r="H42">
        <v>201</v>
      </c>
      <c r="I42">
        <v>219</v>
      </c>
      <c r="J42">
        <v>232</v>
      </c>
      <c r="K42" s="3">
        <v>348</v>
      </c>
      <c r="L42" s="3">
        <v>300</v>
      </c>
      <c r="M42">
        <v>135</v>
      </c>
      <c r="N42" s="3">
        <f>PI()*125/2</f>
        <v>196.34954084936206</v>
      </c>
      <c r="O42" s="3">
        <v>58.5</v>
      </c>
      <c r="P42" s="3"/>
      <c r="Q42" s="3"/>
    </row>
    <row r="43" spans="1:17">
      <c r="A43" s="1" t="s">
        <v>1</v>
      </c>
      <c r="B43" s="1" t="s">
        <v>37</v>
      </c>
      <c r="C43" s="6">
        <f t="shared" si="1"/>
        <v>193.86878097578946</v>
      </c>
      <c r="D43" s="1">
        <f t="shared" si="0"/>
        <v>203</v>
      </c>
      <c r="E43">
        <v>8</v>
      </c>
      <c r="F43">
        <v>58</v>
      </c>
      <c r="G43">
        <v>239</v>
      </c>
      <c r="H43">
        <v>201</v>
      </c>
      <c r="I43">
        <v>219</v>
      </c>
      <c r="J43">
        <v>110</v>
      </c>
      <c r="K43" s="3">
        <v>99</v>
      </c>
      <c r="L43" s="3">
        <f>RADIANS(95)*125/2</f>
        <v>103.62892433716333</v>
      </c>
      <c r="M43">
        <v>58</v>
      </c>
      <c r="N43">
        <v>64</v>
      </c>
      <c r="O43" s="3">
        <v>951</v>
      </c>
      <c r="P43" s="3">
        <v>145</v>
      </c>
      <c r="Q43" s="3">
        <v>120</v>
      </c>
    </row>
    <row r="44" spans="1:17">
      <c r="C44" s="3"/>
      <c r="K44" s="3"/>
      <c r="L44" s="3"/>
      <c r="M44" s="3"/>
      <c r="N44" s="3"/>
      <c r="O44" s="3"/>
      <c r="P44" s="3"/>
      <c r="Q44" s="3"/>
    </row>
  </sheetData>
  <mergeCells count="1">
    <mergeCell ref="C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43"/>
  <sheetViews>
    <sheetView workbookViewId="0">
      <selection activeCell="D4" sqref="D4"/>
    </sheetView>
  </sheetViews>
  <sheetFormatPr defaultRowHeight="15"/>
  <cols>
    <col min="1" max="1" width="8.7109375" customWidth="1"/>
    <col min="2" max="2" width="25.7109375" customWidth="1"/>
    <col min="3" max="4" width="12.7109375" customWidth="1"/>
    <col min="5" max="5" width="14.5703125" customWidth="1"/>
  </cols>
  <sheetData>
    <row r="1" spans="1:14">
      <c r="E1" t="s">
        <v>108</v>
      </c>
      <c r="F1" s="5">
        <v>0.05</v>
      </c>
      <c r="G1" s="2" t="s">
        <v>109</v>
      </c>
      <c r="H1">
        <v>120</v>
      </c>
      <c r="I1" t="s">
        <v>110</v>
      </c>
    </row>
    <row r="2" spans="1:14">
      <c r="A2" s="7"/>
      <c r="B2" s="7"/>
      <c r="C2" s="14" t="s">
        <v>5</v>
      </c>
      <c r="D2" s="14"/>
      <c r="E2" s="2" t="s">
        <v>107</v>
      </c>
      <c r="F2">
        <v>12</v>
      </c>
    </row>
    <row r="3" spans="1:14">
      <c r="A3" s="8" t="s">
        <v>0</v>
      </c>
      <c r="B3" s="8" t="s">
        <v>2</v>
      </c>
      <c r="C3" s="8" t="s">
        <v>4</v>
      </c>
      <c r="D3" s="8" t="s">
        <v>111</v>
      </c>
      <c r="E3" t="s">
        <v>106</v>
      </c>
      <c r="F3" t="s">
        <v>18</v>
      </c>
    </row>
    <row r="4" spans="1:14">
      <c r="A4" s="1" t="s">
        <v>1</v>
      </c>
      <c r="B4" s="1" t="s">
        <v>78</v>
      </c>
      <c r="C4" s="6">
        <f>(SUM(F4:Y4)+E4*$F$2*(PI()/2-2))/12</f>
        <v>21.295722313718024</v>
      </c>
      <c r="D4" s="1">
        <f>FLOOR(MAX(C4+$H$1/12,C4*(1+$F$1)),1)</f>
        <v>31</v>
      </c>
      <c r="E4">
        <v>3</v>
      </c>
      <c r="F4">
        <v>97</v>
      </c>
      <c r="G4">
        <v>35</v>
      </c>
      <c r="H4">
        <v>19</v>
      </c>
      <c r="I4">
        <v>120</v>
      </c>
    </row>
    <row r="5" spans="1:14">
      <c r="A5" s="1" t="s">
        <v>1</v>
      </c>
      <c r="B5" s="1" t="s">
        <v>79</v>
      </c>
      <c r="C5" s="6">
        <f t="shared" ref="C5:C31" si="0">(SUM(F5:Y5)+E5*$F$2*(PI()/2-2))/12</f>
        <v>23.29572231371802</v>
      </c>
      <c r="D5" s="1">
        <f t="shared" ref="D5:D35" si="1">FLOOR(MAX(C5+$H$1/12,C5*(1+$F$1)),1)</f>
        <v>33</v>
      </c>
      <c r="E5">
        <v>3</v>
      </c>
      <c r="F5">
        <v>97</v>
      </c>
      <c r="G5">
        <v>35</v>
      </c>
      <c r="H5">
        <v>19</v>
      </c>
      <c r="I5">
        <v>24</v>
      </c>
      <c r="J5">
        <v>120</v>
      </c>
      <c r="L5" s="3"/>
    </row>
    <row r="6" spans="1:14">
      <c r="A6" s="1" t="s">
        <v>1</v>
      </c>
      <c r="B6" s="1" t="s">
        <v>97</v>
      </c>
      <c r="C6" s="6">
        <f t="shared" si="0"/>
        <v>25.29572231371802</v>
      </c>
      <c r="D6" s="1">
        <f t="shared" si="1"/>
        <v>35</v>
      </c>
      <c r="E6">
        <v>3</v>
      </c>
      <c r="F6">
        <v>97</v>
      </c>
      <c r="G6">
        <v>35</v>
      </c>
      <c r="H6">
        <v>19</v>
      </c>
      <c r="I6">
        <v>24</v>
      </c>
      <c r="J6">
        <v>24</v>
      </c>
      <c r="K6">
        <v>120</v>
      </c>
    </row>
    <row r="7" spans="1:14">
      <c r="A7" s="1" t="s">
        <v>1</v>
      </c>
      <c r="B7" s="1" t="s">
        <v>80</v>
      </c>
      <c r="C7" s="6">
        <f t="shared" si="0"/>
        <v>27.29572231371802</v>
      </c>
      <c r="D7" s="1">
        <f t="shared" si="1"/>
        <v>37</v>
      </c>
      <c r="E7">
        <v>3</v>
      </c>
      <c r="F7">
        <v>97</v>
      </c>
      <c r="G7">
        <v>35</v>
      </c>
      <c r="H7">
        <v>19</v>
      </c>
      <c r="I7">
        <v>24</v>
      </c>
      <c r="J7">
        <v>24</v>
      </c>
      <c r="K7">
        <v>24</v>
      </c>
      <c r="L7">
        <v>120</v>
      </c>
    </row>
    <row r="8" spans="1:14">
      <c r="A8" s="1" t="s">
        <v>1</v>
      </c>
      <c r="B8" s="1" t="s">
        <v>81</v>
      </c>
      <c r="C8" s="6">
        <f t="shared" si="0"/>
        <v>32.712388980384688</v>
      </c>
      <c r="D8" s="1">
        <f t="shared" si="1"/>
        <v>42</v>
      </c>
      <c r="E8">
        <v>3</v>
      </c>
      <c r="F8">
        <v>97</v>
      </c>
      <c r="G8">
        <v>35</v>
      </c>
      <c r="H8">
        <v>156</v>
      </c>
      <c r="I8">
        <v>120</v>
      </c>
    </row>
    <row r="9" spans="1:14">
      <c r="A9" s="1" t="s">
        <v>1</v>
      </c>
      <c r="B9" s="1" t="s">
        <v>82</v>
      </c>
      <c r="C9" s="6">
        <f t="shared" si="0"/>
        <v>34.712388980384688</v>
      </c>
      <c r="D9" s="1">
        <f t="shared" si="1"/>
        <v>44</v>
      </c>
      <c r="E9">
        <v>3</v>
      </c>
      <c r="F9">
        <v>97</v>
      </c>
      <c r="G9">
        <v>35</v>
      </c>
      <c r="H9">
        <v>156</v>
      </c>
      <c r="I9">
        <v>24</v>
      </c>
      <c r="J9">
        <v>120</v>
      </c>
    </row>
    <row r="10" spans="1:14">
      <c r="A10" s="1" t="s">
        <v>1</v>
      </c>
      <c r="B10" s="1" t="s">
        <v>83</v>
      </c>
      <c r="C10" s="6">
        <f t="shared" si="0"/>
        <v>36.712388980384688</v>
      </c>
      <c r="D10" s="1">
        <f t="shared" si="1"/>
        <v>46</v>
      </c>
      <c r="E10">
        <v>3</v>
      </c>
      <c r="F10">
        <v>97</v>
      </c>
      <c r="G10">
        <v>35</v>
      </c>
      <c r="H10">
        <v>156</v>
      </c>
      <c r="I10">
        <v>24</v>
      </c>
      <c r="J10">
        <v>24</v>
      </c>
      <c r="K10">
        <v>120</v>
      </c>
    </row>
    <row r="11" spans="1:14">
      <c r="A11" s="1" t="s">
        <v>1</v>
      </c>
      <c r="B11" s="1" t="s">
        <v>84</v>
      </c>
      <c r="C11" s="6">
        <f t="shared" si="0"/>
        <v>38.712388980384688</v>
      </c>
      <c r="D11" s="1">
        <f t="shared" si="1"/>
        <v>48</v>
      </c>
      <c r="E11">
        <v>3</v>
      </c>
      <c r="F11">
        <v>97</v>
      </c>
      <c r="G11">
        <v>35</v>
      </c>
      <c r="H11">
        <v>156</v>
      </c>
      <c r="I11">
        <v>24</v>
      </c>
      <c r="J11">
        <v>24</v>
      </c>
      <c r="K11">
        <v>24</v>
      </c>
      <c r="L11">
        <v>120</v>
      </c>
    </row>
    <row r="12" spans="1:14">
      <c r="A12" s="1" t="s">
        <v>1</v>
      </c>
      <c r="B12" s="1" t="s">
        <v>85</v>
      </c>
      <c r="C12" s="6">
        <f t="shared" si="0"/>
        <v>40.712388980384688</v>
      </c>
      <c r="D12" s="1">
        <f t="shared" si="1"/>
        <v>50</v>
      </c>
      <c r="E12">
        <v>3</v>
      </c>
      <c r="F12">
        <v>97</v>
      </c>
      <c r="G12">
        <v>35</v>
      </c>
      <c r="H12">
        <v>156</v>
      </c>
      <c r="I12">
        <v>24</v>
      </c>
      <c r="J12">
        <v>24</v>
      </c>
      <c r="K12">
        <v>24</v>
      </c>
      <c r="L12">
        <v>24</v>
      </c>
      <c r="M12">
        <v>120</v>
      </c>
    </row>
    <row r="13" spans="1:14">
      <c r="A13" s="1" t="s">
        <v>1</v>
      </c>
      <c r="B13" s="1" t="s">
        <v>86</v>
      </c>
      <c r="C13" s="6">
        <f t="shared" si="0"/>
        <v>42.712388980384695</v>
      </c>
      <c r="D13" s="1">
        <f t="shared" si="1"/>
        <v>52</v>
      </c>
      <c r="E13">
        <v>3</v>
      </c>
      <c r="F13">
        <v>97</v>
      </c>
      <c r="G13">
        <v>35</v>
      </c>
      <c r="H13">
        <v>156</v>
      </c>
      <c r="I13">
        <v>24</v>
      </c>
      <c r="J13">
        <v>24</v>
      </c>
      <c r="K13">
        <v>24</v>
      </c>
      <c r="L13">
        <v>24</v>
      </c>
      <c r="M13">
        <v>24</v>
      </c>
      <c r="N13">
        <v>120</v>
      </c>
    </row>
    <row r="14" spans="1:14">
      <c r="A14" s="1" t="s">
        <v>1</v>
      </c>
      <c r="B14" s="1" t="s">
        <v>87</v>
      </c>
      <c r="C14" s="6">
        <f t="shared" si="0"/>
        <v>20.808259320256457</v>
      </c>
      <c r="D14" s="1">
        <f t="shared" si="1"/>
        <v>30</v>
      </c>
      <c r="E14">
        <v>2</v>
      </c>
      <c r="F14">
        <v>97</v>
      </c>
      <c r="G14">
        <v>43</v>
      </c>
      <c r="H14">
        <v>120</v>
      </c>
    </row>
    <row r="15" spans="1:14">
      <c r="A15" s="1" t="s">
        <v>1</v>
      </c>
      <c r="B15" s="1" t="s">
        <v>88</v>
      </c>
      <c r="C15" s="6">
        <f t="shared" si="0"/>
        <v>22.808259320256457</v>
      </c>
      <c r="D15" s="1">
        <f t="shared" si="1"/>
        <v>32</v>
      </c>
      <c r="E15">
        <v>2</v>
      </c>
      <c r="F15">
        <v>97</v>
      </c>
      <c r="G15">
        <v>43</v>
      </c>
      <c r="H15">
        <v>24</v>
      </c>
      <c r="I15">
        <v>120</v>
      </c>
    </row>
    <row r="16" spans="1:14">
      <c r="A16" s="1" t="s">
        <v>1</v>
      </c>
      <c r="B16" s="1" t="s">
        <v>89</v>
      </c>
      <c r="C16" s="6">
        <f t="shared" si="0"/>
        <v>24.808259320256457</v>
      </c>
      <c r="D16" s="1">
        <f t="shared" si="1"/>
        <v>34</v>
      </c>
      <c r="E16">
        <v>2</v>
      </c>
      <c r="F16">
        <v>97</v>
      </c>
      <c r="G16">
        <v>43</v>
      </c>
      <c r="H16">
        <v>24</v>
      </c>
      <c r="I16">
        <v>24</v>
      </c>
      <c r="J16">
        <v>120</v>
      </c>
    </row>
    <row r="17" spans="1:12">
      <c r="A17" s="1" t="s">
        <v>1</v>
      </c>
      <c r="B17" s="1" t="s">
        <v>90</v>
      </c>
      <c r="C17" s="6">
        <f t="shared" si="0"/>
        <v>26.808259320256457</v>
      </c>
      <c r="D17" s="1">
        <f t="shared" si="1"/>
        <v>36</v>
      </c>
      <c r="E17">
        <v>2</v>
      </c>
      <c r="F17">
        <v>97</v>
      </c>
      <c r="G17">
        <v>43</v>
      </c>
      <c r="H17">
        <v>24</v>
      </c>
      <c r="I17">
        <v>24</v>
      </c>
      <c r="J17">
        <v>24</v>
      </c>
      <c r="K17">
        <v>120</v>
      </c>
    </row>
    <row r="18" spans="1:12">
      <c r="A18" s="1" t="s">
        <v>1</v>
      </c>
      <c r="B18" s="1" t="s">
        <v>91</v>
      </c>
      <c r="C18" s="6">
        <f t="shared" si="0"/>
        <v>35.366518640512915</v>
      </c>
      <c r="D18" s="1">
        <f t="shared" si="1"/>
        <v>45</v>
      </c>
      <c r="E18">
        <v>4</v>
      </c>
      <c r="F18">
        <v>97</v>
      </c>
      <c r="G18">
        <v>82</v>
      </c>
      <c r="H18">
        <v>98</v>
      </c>
      <c r="I18">
        <v>24</v>
      </c>
      <c r="J18">
        <v>24</v>
      </c>
      <c r="K18">
        <v>120</v>
      </c>
    </row>
    <row r="19" spans="1:12">
      <c r="A19" s="1" t="s">
        <v>1</v>
      </c>
      <c r="B19" s="1" t="s">
        <v>92</v>
      </c>
      <c r="C19" s="6">
        <f t="shared" si="0"/>
        <v>33.366518640512915</v>
      </c>
      <c r="D19" s="1">
        <f t="shared" si="1"/>
        <v>43</v>
      </c>
      <c r="E19">
        <v>4</v>
      </c>
      <c r="F19">
        <v>97</v>
      </c>
      <c r="G19">
        <v>82</v>
      </c>
      <c r="H19">
        <v>98</v>
      </c>
      <c r="I19">
        <v>24</v>
      </c>
      <c r="J19">
        <v>120</v>
      </c>
    </row>
    <row r="20" spans="1:12">
      <c r="A20" s="1" t="s">
        <v>1</v>
      </c>
      <c r="B20" s="1" t="s">
        <v>93</v>
      </c>
      <c r="C20" s="6">
        <f t="shared" si="0"/>
        <v>31.79572231371802</v>
      </c>
      <c r="D20" s="1">
        <f t="shared" si="1"/>
        <v>41</v>
      </c>
      <c r="E20">
        <v>3</v>
      </c>
      <c r="F20">
        <v>97</v>
      </c>
      <c r="G20">
        <v>82</v>
      </c>
      <c r="H20">
        <v>98</v>
      </c>
      <c r="I20">
        <v>120</v>
      </c>
    </row>
    <row r="21" spans="1:12">
      <c r="A21" s="1" t="s">
        <v>1</v>
      </c>
      <c r="B21" s="1" t="s">
        <v>94</v>
      </c>
      <c r="C21" s="6">
        <f t="shared" si="0"/>
        <v>33.366518640512915</v>
      </c>
      <c r="D21" s="1">
        <f t="shared" si="1"/>
        <v>43</v>
      </c>
      <c r="E21">
        <v>4</v>
      </c>
      <c r="F21">
        <v>97</v>
      </c>
      <c r="G21">
        <v>82</v>
      </c>
      <c r="H21">
        <v>98</v>
      </c>
      <c r="I21">
        <v>24</v>
      </c>
      <c r="J21">
        <v>120</v>
      </c>
    </row>
    <row r="22" spans="1:12">
      <c r="A22" s="1" t="s">
        <v>1</v>
      </c>
      <c r="B22" s="1" t="s">
        <v>95</v>
      </c>
      <c r="C22" s="6">
        <f t="shared" si="0"/>
        <v>41.866518640512915</v>
      </c>
      <c r="D22" s="1">
        <f t="shared" si="1"/>
        <v>51</v>
      </c>
      <c r="E22">
        <v>4</v>
      </c>
      <c r="F22">
        <v>97</v>
      </c>
      <c r="G22">
        <v>82</v>
      </c>
      <c r="H22">
        <v>176</v>
      </c>
      <c r="I22">
        <v>24</v>
      </c>
      <c r="J22">
        <v>24</v>
      </c>
      <c r="K22">
        <v>120</v>
      </c>
    </row>
    <row r="23" spans="1:12">
      <c r="A23" s="1" t="s">
        <v>1</v>
      </c>
      <c r="B23" s="1" t="s">
        <v>96</v>
      </c>
      <c r="C23" s="6">
        <f t="shared" si="0"/>
        <v>39.866518640512915</v>
      </c>
      <c r="D23" s="1">
        <f t="shared" si="1"/>
        <v>49</v>
      </c>
      <c r="E23">
        <v>4</v>
      </c>
      <c r="F23">
        <v>97</v>
      </c>
      <c r="G23">
        <v>82</v>
      </c>
      <c r="H23">
        <v>176</v>
      </c>
      <c r="I23">
        <v>24</v>
      </c>
      <c r="J23">
        <v>120</v>
      </c>
    </row>
    <row r="24" spans="1:12">
      <c r="A24" s="1" t="s">
        <v>1</v>
      </c>
      <c r="B24" s="1" t="s">
        <v>98</v>
      </c>
      <c r="C24" s="6">
        <f t="shared" si="0"/>
        <v>38.295722313718024</v>
      </c>
      <c r="D24" s="1">
        <f t="shared" si="1"/>
        <v>48</v>
      </c>
      <c r="E24">
        <v>3</v>
      </c>
      <c r="F24">
        <v>97</v>
      </c>
      <c r="G24">
        <v>82</v>
      </c>
      <c r="H24">
        <v>176</v>
      </c>
      <c r="I24">
        <v>120</v>
      </c>
    </row>
    <row r="25" spans="1:12">
      <c r="A25" s="1" t="s">
        <v>1</v>
      </c>
      <c r="B25" s="1" t="s">
        <v>99</v>
      </c>
      <c r="C25" s="6">
        <f t="shared" si="0"/>
        <v>39.866518640512915</v>
      </c>
      <c r="D25" s="1">
        <f t="shared" si="1"/>
        <v>49</v>
      </c>
      <c r="E25">
        <v>4</v>
      </c>
      <c r="F25">
        <v>97</v>
      </c>
      <c r="G25">
        <v>82</v>
      </c>
      <c r="H25">
        <v>176</v>
      </c>
      <c r="I25">
        <v>24</v>
      </c>
      <c r="J25">
        <v>120</v>
      </c>
      <c r="L25" s="3"/>
    </row>
    <row r="26" spans="1:12">
      <c r="A26" s="1" t="s">
        <v>1</v>
      </c>
      <c r="B26" s="1" t="s">
        <v>100</v>
      </c>
      <c r="C26" s="6">
        <f t="shared" si="0"/>
        <v>49.366518640512915</v>
      </c>
      <c r="D26" s="1">
        <f t="shared" si="1"/>
        <v>59</v>
      </c>
      <c r="E26">
        <v>4</v>
      </c>
      <c r="F26">
        <v>97</v>
      </c>
      <c r="G26">
        <v>82</v>
      </c>
      <c r="H26">
        <v>266</v>
      </c>
      <c r="I26">
        <v>24</v>
      </c>
      <c r="J26">
        <v>24</v>
      </c>
      <c r="K26">
        <v>120</v>
      </c>
    </row>
    <row r="27" spans="1:12">
      <c r="A27" s="1" t="s">
        <v>1</v>
      </c>
      <c r="B27" s="1" t="s">
        <v>101</v>
      </c>
      <c r="C27" s="6">
        <f t="shared" si="0"/>
        <v>47.366518640512915</v>
      </c>
      <c r="D27" s="1">
        <f t="shared" si="1"/>
        <v>57</v>
      </c>
      <c r="E27">
        <v>4</v>
      </c>
      <c r="F27">
        <v>97</v>
      </c>
      <c r="G27">
        <v>82</v>
      </c>
      <c r="H27">
        <v>266</v>
      </c>
      <c r="I27">
        <v>24</v>
      </c>
      <c r="J27">
        <v>120</v>
      </c>
    </row>
    <row r="28" spans="1:12">
      <c r="A28" s="1" t="s">
        <v>1</v>
      </c>
      <c r="B28" s="1" t="s">
        <v>102</v>
      </c>
      <c r="C28" s="6">
        <f t="shared" si="0"/>
        <v>45.795722313718024</v>
      </c>
      <c r="D28" s="1">
        <f t="shared" si="1"/>
        <v>55</v>
      </c>
      <c r="E28">
        <v>3</v>
      </c>
      <c r="F28">
        <v>97</v>
      </c>
      <c r="G28">
        <v>82</v>
      </c>
      <c r="H28">
        <v>266</v>
      </c>
      <c r="I28">
        <v>120</v>
      </c>
    </row>
    <row r="29" spans="1:12">
      <c r="A29" s="1" t="s">
        <v>1</v>
      </c>
      <c r="B29" s="1" t="s">
        <v>103</v>
      </c>
      <c r="C29" s="6">
        <f t="shared" si="0"/>
        <v>54.116518640512915</v>
      </c>
      <c r="D29" s="1">
        <f t="shared" si="1"/>
        <v>64</v>
      </c>
      <c r="E29">
        <v>4</v>
      </c>
      <c r="F29">
        <v>97</v>
      </c>
      <c r="G29">
        <v>35</v>
      </c>
      <c r="H29">
        <v>394</v>
      </c>
      <c r="I29">
        <v>24</v>
      </c>
      <c r="J29">
        <v>120</v>
      </c>
    </row>
    <row r="30" spans="1:12">
      <c r="A30" s="1" t="s">
        <v>1</v>
      </c>
      <c r="B30" s="1" t="s">
        <v>104</v>
      </c>
      <c r="C30" s="6">
        <f t="shared" si="0"/>
        <v>52.545722313718024</v>
      </c>
      <c r="D30" s="1">
        <f t="shared" si="1"/>
        <v>62</v>
      </c>
      <c r="E30">
        <v>3</v>
      </c>
      <c r="F30">
        <v>97</v>
      </c>
      <c r="G30">
        <v>35</v>
      </c>
      <c r="H30">
        <v>394</v>
      </c>
      <c r="I30">
        <v>120</v>
      </c>
    </row>
    <row r="31" spans="1:12">
      <c r="A31" s="1" t="s">
        <v>1</v>
      </c>
      <c r="B31" s="1" t="s">
        <v>105</v>
      </c>
      <c r="C31" s="6">
        <f t="shared" si="0"/>
        <v>54.116518640512915</v>
      </c>
      <c r="D31" s="1">
        <f t="shared" si="1"/>
        <v>64</v>
      </c>
      <c r="E31">
        <v>4</v>
      </c>
      <c r="F31">
        <v>97</v>
      </c>
      <c r="G31">
        <v>35</v>
      </c>
      <c r="H31">
        <v>394</v>
      </c>
      <c r="I31">
        <v>24</v>
      </c>
      <c r="J31">
        <v>120</v>
      </c>
    </row>
    <row r="32" spans="1:12">
      <c r="A32" s="1" t="s">
        <v>1</v>
      </c>
      <c r="B32" s="1" t="s">
        <v>167</v>
      </c>
      <c r="C32" s="6">
        <f t="shared" ref="C32:C35" si="2">(SUM(F32:Y32)+E32*$F$2*(PI()/2-2))/12</f>
        <v>33.43731496730782</v>
      </c>
      <c r="D32" s="1">
        <f t="shared" si="1"/>
        <v>43</v>
      </c>
      <c r="E32">
        <v>5</v>
      </c>
      <c r="F32">
        <f>13*12</f>
        <v>156</v>
      </c>
      <c r="G32">
        <v>97</v>
      </c>
      <c r="H32">
        <v>35</v>
      </c>
      <c r="I32">
        <v>19</v>
      </c>
      <c r="J32">
        <v>120</v>
      </c>
    </row>
    <row r="33" spans="1:17">
      <c r="A33" s="1" t="s">
        <v>1</v>
      </c>
      <c r="B33" s="1" t="s">
        <v>168</v>
      </c>
      <c r="C33" s="6">
        <f t="shared" si="2"/>
        <v>35.43731496730782</v>
      </c>
      <c r="D33" s="1">
        <f t="shared" si="1"/>
        <v>45</v>
      </c>
      <c r="E33">
        <v>5</v>
      </c>
      <c r="F33">
        <f t="shared" ref="F33:F35" si="3">13*12</f>
        <v>156</v>
      </c>
      <c r="G33">
        <v>97</v>
      </c>
      <c r="H33">
        <v>35</v>
      </c>
      <c r="I33">
        <v>19</v>
      </c>
      <c r="J33">
        <v>24</v>
      </c>
      <c r="K33">
        <v>120</v>
      </c>
      <c r="M33" s="3"/>
    </row>
    <row r="34" spans="1:17">
      <c r="A34" s="1" t="s">
        <v>1</v>
      </c>
      <c r="B34" s="1" t="s">
        <v>169</v>
      </c>
      <c r="C34" s="6">
        <f t="shared" si="2"/>
        <v>37.43731496730782</v>
      </c>
      <c r="D34" s="1">
        <f t="shared" si="1"/>
        <v>47</v>
      </c>
      <c r="E34">
        <v>5</v>
      </c>
      <c r="F34">
        <f t="shared" si="3"/>
        <v>156</v>
      </c>
      <c r="G34">
        <v>97</v>
      </c>
      <c r="H34">
        <v>35</v>
      </c>
      <c r="I34">
        <v>19</v>
      </c>
      <c r="J34">
        <v>24</v>
      </c>
      <c r="K34">
        <v>24</v>
      </c>
      <c r="L34">
        <v>120</v>
      </c>
      <c r="N34" s="3"/>
    </row>
    <row r="35" spans="1:17">
      <c r="A35" s="1" t="s">
        <v>1</v>
      </c>
      <c r="B35" s="1" t="s">
        <v>170</v>
      </c>
      <c r="C35" s="6">
        <f t="shared" si="2"/>
        <v>39.43731496730782</v>
      </c>
      <c r="D35" s="1">
        <f t="shared" si="1"/>
        <v>49</v>
      </c>
      <c r="E35">
        <v>5</v>
      </c>
      <c r="F35">
        <f t="shared" si="3"/>
        <v>156</v>
      </c>
      <c r="G35">
        <v>97</v>
      </c>
      <c r="H35">
        <v>35</v>
      </c>
      <c r="I35">
        <v>19</v>
      </c>
      <c r="J35">
        <v>24</v>
      </c>
      <c r="K35">
        <v>24</v>
      </c>
      <c r="L35">
        <v>24</v>
      </c>
      <c r="M35">
        <v>120</v>
      </c>
      <c r="N35" s="3"/>
      <c r="O35" s="3"/>
    </row>
    <row r="36" spans="1:17">
      <c r="C36" s="3"/>
      <c r="K36" s="3"/>
      <c r="L36" s="3"/>
      <c r="N36" s="3"/>
      <c r="O36" s="3"/>
      <c r="P36" s="3"/>
      <c r="Q36" s="3"/>
    </row>
    <row r="37" spans="1:17">
      <c r="C37" s="3"/>
      <c r="K37" s="3"/>
      <c r="L37" s="3"/>
    </row>
    <row r="38" spans="1:17">
      <c r="C38" s="3"/>
      <c r="K38" s="3"/>
    </row>
    <row r="39" spans="1:17">
      <c r="C39" s="3"/>
      <c r="K39" s="3"/>
    </row>
    <row r="40" spans="1:17">
      <c r="C40" s="3"/>
      <c r="K40" s="3"/>
    </row>
    <row r="41" spans="1:17">
      <c r="C41" s="3"/>
      <c r="K41" s="3"/>
      <c r="L41" s="3"/>
      <c r="N41" s="3"/>
      <c r="O41" s="3"/>
      <c r="P41" s="3"/>
      <c r="Q41" s="3"/>
    </row>
    <row r="42" spans="1:17">
      <c r="C42" s="3"/>
      <c r="K42" s="3"/>
      <c r="L42" s="3"/>
      <c r="N42" s="3"/>
      <c r="O42" s="3"/>
      <c r="P42" s="3"/>
      <c r="Q42" s="3"/>
    </row>
    <row r="43" spans="1:17">
      <c r="C43" s="3"/>
      <c r="K43" s="3"/>
      <c r="L43" s="3"/>
      <c r="O43" s="3"/>
      <c r="P43" s="3"/>
      <c r="Q43" s="3"/>
    </row>
  </sheetData>
  <mergeCells count="1">
    <mergeCell ref="C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X49"/>
  <sheetViews>
    <sheetView workbookViewId="0">
      <selection sqref="A1:D35"/>
    </sheetView>
  </sheetViews>
  <sheetFormatPr defaultRowHeight="15"/>
  <cols>
    <col min="1" max="1" width="8.7109375" customWidth="1"/>
    <col min="2" max="2" width="25.7109375" customWidth="1"/>
    <col min="3" max="4" width="12.7109375" customWidth="1"/>
    <col min="5" max="5" width="15.5703125" customWidth="1"/>
  </cols>
  <sheetData>
    <row r="1" spans="1:14">
      <c r="E1" t="s">
        <v>108</v>
      </c>
      <c r="F1" s="5">
        <v>0.05</v>
      </c>
      <c r="G1" s="2" t="s">
        <v>109</v>
      </c>
      <c r="H1">
        <v>120</v>
      </c>
    </row>
    <row r="2" spans="1:14">
      <c r="A2" s="7"/>
      <c r="B2" s="7"/>
      <c r="C2" s="14" t="s">
        <v>5</v>
      </c>
      <c r="D2" s="14"/>
      <c r="E2" s="2" t="s">
        <v>107</v>
      </c>
      <c r="F2">
        <v>12</v>
      </c>
    </row>
    <row r="3" spans="1:14">
      <c r="A3" s="8" t="s">
        <v>0</v>
      </c>
      <c r="B3" s="8" t="s">
        <v>77</v>
      </c>
      <c r="C3" s="8" t="s">
        <v>4</v>
      </c>
      <c r="D3" s="8" t="s">
        <v>111</v>
      </c>
      <c r="E3" t="s">
        <v>106</v>
      </c>
      <c r="F3" t="s">
        <v>18</v>
      </c>
    </row>
    <row r="4" spans="1:14">
      <c r="A4" s="1" t="s">
        <v>65</v>
      </c>
      <c r="B4" s="1" t="s">
        <v>113</v>
      </c>
      <c r="C4" s="6">
        <f>(SUM(F4:Y4)+E4*$F$2*(PI()/2-2))/12</f>
        <v>35.39159265358979</v>
      </c>
      <c r="D4" s="1">
        <f>FLOOR(MAX(C4+$H$1/12,C4*(1+$F$1)),1)</f>
        <v>45</v>
      </c>
      <c r="E4">
        <v>2</v>
      </c>
      <c r="F4">
        <v>247</v>
      </c>
      <c r="G4">
        <v>68</v>
      </c>
      <c r="H4">
        <v>120</v>
      </c>
    </row>
    <row r="5" spans="1:14">
      <c r="A5" s="1" t="s">
        <v>65</v>
      </c>
      <c r="B5" s="1" t="s">
        <v>235</v>
      </c>
      <c r="C5" s="6">
        <f>(SUM(F5:Y5)+E5*$F$2*(PI()/2-2))/12</f>
        <v>46.39159265358979</v>
      </c>
      <c r="D5" s="1">
        <f>FLOOR(MAX(C5+$H$1/12,C5*(1+$F$1)),1)</f>
        <v>56</v>
      </c>
      <c r="E5">
        <v>2</v>
      </c>
      <c r="F5">
        <v>247</v>
      </c>
      <c r="G5">
        <v>68</v>
      </c>
      <c r="H5">
        <v>66</v>
      </c>
      <c r="I5">
        <v>66</v>
      </c>
      <c r="J5">
        <v>120</v>
      </c>
    </row>
    <row r="6" spans="1:14">
      <c r="A6" s="1" t="s">
        <v>65</v>
      </c>
      <c r="B6" s="1" t="s">
        <v>114</v>
      </c>
      <c r="C6" s="6">
        <f t="shared" ref="C6:C35" si="0">(SUM(F6:Y6)+E6*$F$2*(PI()/2-2))/12</f>
        <v>57.520648300641149</v>
      </c>
      <c r="D6" s="1">
        <f t="shared" ref="D6:D35" si="1">FLOOR(MAX(C6+$H$1/12,C6*(1+$F$1)),1)</f>
        <v>67</v>
      </c>
      <c r="E6">
        <v>5</v>
      </c>
      <c r="F6">
        <v>247</v>
      </c>
      <c r="G6">
        <v>102</v>
      </c>
      <c r="H6">
        <v>115</v>
      </c>
      <c r="I6">
        <v>50</v>
      </c>
      <c r="J6">
        <v>100</v>
      </c>
      <c r="K6">
        <v>66</v>
      </c>
      <c r="L6" s="3">
        <v>36</v>
      </c>
    </row>
    <row r="7" spans="1:14">
      <c r="A7" s="1" t="s">
        <v>65</v>
      </c>
      <c r="B7" s="1" t="s">
        <v>115</v>
      </c>
      <c r="C7" s="6">
        <f t="shared" si="0"/>
        <v>54.103981633974485</v>
      </c>
      <c r="D7" s="1">
        <f t="shared" si="1"/>
        <v>64</v>
      </c>
      <c r="E7">
        <v>5</v>
      </c>
      <c r="F7">
        <v>247</v>
      </c>
      <c r="G7">
        <v>102</v>
      </c>
      <c r="H7">
        <v>115</v>
      </c>
      <c r="I7">
        <v>50</v>
      </c>
      <c r="J7">
        <v>100</v>
      </c>
      <c r="K7">
        <v>33</v>
      </c>
      <c r="L7" s="3">
        <v>28</v>
      </c>
    </row>
    <row r="8" spans="1:14">
      <c r="A8" s="1" t="s">
        <v>65</v>
      </c>
      <c r="B8" s="1" t="s">
        <v>116</v>
      </c>
      <c r="C8" s="6">
        <f t="shared" si="0"/>
        <v>52.020648300641149</v>
      </c>
      <c r="D8" s="1">
        <f t="shared" si="1"/>
        <v>62</v>
      </c>
      <c r="E8">
        <v>5</v>
      </c>
      <c r="F8">
        <v>247</v>
      </c>
      <c r="G8">
        <v>102</v>
      </c>
      <c r="H8">
        <v>115</v>
      </c>
      <c r="I8">
        <v>50</v>
      </c>
      <c r="J8">
        <v>100</v>
      </c>
      <c r="K8">
        <v>36</v>
      </c>
      <c r="L8" s="3"/>
    </row>
    <row r="9" spans="1:14">
      <c r="A9" s="1" t="s">
        <v>65</v>
      </c>
      <c r="B9" s="1" t="s">
        <v>117</v>
      </c>
      <c r="C9" s="6">
        <f t="shared" si="0"/>
        <v>44.116518640512915</v>
      </c>
      <c r="D9" s="1">
        <f t="shared" si="1"/>
        <v>54</v>
      </c>
      <c r="E9">
        <v>4</v>
      </c>
      <c r="F9">
        <v>247</v>
      </c>
      <c r="G9">
        <v>102</v>
      </c>
      <c r="H9">
        <v>115</v>
      </c>
      <c r="I9">
        <v>50</v>
      </c>
      <c r="J9">
        <v>36</v>
      </c>
      <c r="L9" s="3"/>
    </row>
    <row r="10" spans="1:14">
      <c r="A10" s="1" t="s">
        <v>65</v>
      </c>
      <c r="B10" s="1" t="s">
        <v>118</v>
      </c>
      <c r="C10" s="6">
        <f t="shared" si="0"/>
        <v>46.199851973846251</v>
      </c>
      <c r="D10" s="1">
        <f t="shared" si="1"/>
        <v>56</v>
      </c>
      <c r="E10">
        <v>4</v>
      </c>
      <c r="F10">
        <v>247</v>
      </c>
      <c r="G10">
        <v>102</v>
      </c>
      <c r="H10">
        <v>115</v>
      </c>
      <c r="I10">
        <v>50</v>
      </c>
      <c r="J10">
        <v>33</v>
      </c>
      <c r="K10">
        <v>28</v>
      </c>
      <c r="L10" s="3"/>
    </row>
    <row r="11" spans="1:14">
      <c r="A11" s="1" t="s">
        <v>65</v>
      </c>
      <c r="B11" s="1" t="s">
        <v>119</v>
      </c>
      <c r="C11" s="6">
        <f t="shared" si="0"/>
        <v>49.616518640512915</v>
      </c>
      <c r="D11" s="1">
        <f t="shared" si="1"/>
        <v>59</v>
      </c>
      <c r="E11">
        <v>4</v>
      </c>
      <c r="F11">
        <v>247</v>
      </c>
      <c r="G11">
        <v>102</v>
      </c>
      <c r="H11">
        <v>115</v>
      </c>
      <c r="I11">
        <v>50</v>
      </c>
      <c r="J11">
        <v>66</v>
      </c>
      <c r="K11">
        <v>36</v>
      </c>
    </row>
    <row r="12" spans="1:14">
      <c r="A12" s="1" t="s">
        <v>65</v>
      </c>
      <c r="B12" s="1" t="s">
        <v>33</v>
      </c>
      <c r="C12" s="6">
        <f t="shared" si="0"/>
        <v>57.795722313718024</v>
      </c>
      <c r="D12" s="1">
        <f t="shared" si="1"/>
        <v>67</v>
      </c>
      <c r="E12">
        <v>3</v>
      </c>
      <c r="F12">
        <v>247</v>
      </c>
      <c r="G12">
        <v>68</v>
      </c>
      <c r="H12">
        <v>66</v>
      </c>
      <c r="I12">
        <f t="shared" ref="I12:I17" si="2">179-29</f>
        <v>150</v>
      </c>
      <c r="J12">
        <v>58</v>
      </c>
      <c r="K12">
        <v>120</v>
      </c>
    </row>
    <row r="13" spans="1:14">
      <c r="A13" s="1" t="s">
        <v>65</v>
      </c>
      <c r="B13" s="1" t="s">
        <v>57</v>
      </c>
      <c r="C13" s="6">
        <f t="shared" si="0"/>
        <v>60.558259320256461</v>
      </c>
      <c r="D13" s="1">
        <f t="shared" si="1"/>
        <v>70</v>
      </c>
      <c r="E13">
        <v>2</v>
      </c>
      <c r="F13">
        <v>247</v>
      </c>
      <c r="G13">
        <v>68</v>
      </c>
      <c r="H13">
        <v>66</v>
      </c>
      <c r="I13">
        <f t="shared" si="2"/>
        <v>150</v>
      </c>
      <c r="J13">
        <v>10</v>
      </c>
      <c r="K13">
        <f>FLOOR(PI()*125/2,1)</f>
        <v>196</v>
      </c>
    </row>
    <row r="14" spans="1:14">
      <c r="A14" s="1" t="s">
        <v>65</v>
      </c>
      <c r="B14" s="1" t="s">
        <v>62</v>
      </c>
      <c r="C14" s="6">
        <f t="shared" si="0"/>
        <v>65.045722313718031</v>
      </c>
      <c r="D14" s="1">
        <f t="shared" si="1"/>
        <v>75</v>
      </c>
      <c r="E14">
        <v>3</v>
      </c>
      <c r="F14">
        <v>247</v>
      </c>
      <c r="G14">
        <v>68</v>
      </c>
      <c r="H14">
        <v>66</v>
      </c>
      <c r="I14">
        <f t="shared" si="2"/>
        <v>150</v>
      </c>
      <c r="J14">
        <v>10</v>
      </c>
      <c r="K14">
        <f>FLOOR(PI()*125/2,1)</f>
        <v>196</v>
      </c>
      <c r="L14">
        <v>59</v>
      </c>
    </row>
    <row r="15" spans="1:14">
      <c r="A15" s="1" t="s">
        <v>65</v>
      </c>
      <c r="B15" s="1" t="s">
        <v>58</v>
      </c>
      <c r="C15" s="6">
        <f t="shared" si="0"/>
        <v>73.366518640512922</v>
      </c>
      <c r="D15" s="1">
        <f t="shared" si="1"/>
        <v>83</v>
      </c>
      <c r="E15">
        <v>4</v>
      </c>
      <c r="F15">
        <v>247</v>
      </c>
      <c r="G15">
        <v>68</v>
      </c>
      <c r="H15">
        <v>66</v>
      </c>
      <c r="I15">
        <f t="shared" si="2"/>
        <v>150</v>
      </c>
      <c r="J15">
        <v>10</v>
      </c>
      <c r="K15">
        <f>FLOOR(RADIANS(92)*125/2,1)</f>
        <v>100</v>
      </c>
      <c r="L15">
        <v>64</v>
      </c>
      <c r="M15">
        <f>FLOOR(PI()*125/2,1)</f>
        <v>196</v>
      </c>
    </row>
    <row r="16" spans="1:14">
      <c r="A16" s="1" t="s">
        <v>65</v>
      </c>
      <c r="B16" s="1" t="s">
        <v>63</v>
      </c>
      <c r="C16" s="6">
        <f t="shared" si="0"/>
        <v>77.853981633974485</v>
      </c>
      <c r="D16" s="1">
        <f t="shared" si="1"/>
        <v>87</v>
      </c>
      <c r="E16">
        <v>5</v>
      </c>
      <c r="F16">
        <v>247</v>
      </c>
      <c r="G16">
        <v>68</v>
      </c>
      <c r="H16">
        <v>66</v>
      </c>
      <c r="I16">
        <f t="shared" si="2"/>
        <v>150</v>
      </c>
      <c r="J16">
        <v>10</v>
      </c>
      <c r="K16">
        <f>FLOOR(RADIANS(92)*125/2,1)</f>
        <v>100</v>
      </c>
      <c r="L16">
        <v>64</v>
      </c>
      <c r="M16">
        <f>FLOOR(PI()*125/2,1)</f>
        <v>196</v>
      </c>
      <c r="N16">
        <v>59</v>
      </c>
    </row>
    <row r="17" spans="1:16">
      <c r="A17" s="1" t="s">
        <v>65</v>
      </c>
      <c r="B17" s="1" t="s">
        <v>32</v>
      </c>
      <c r="C17" s="6">
        <f t="shared" si="0"/>
        <v>88.745574287564281</v>
      </c>
      <c r="D17" s="1">
        <f t="shared" si="1"/>
        <v>98</v>
      </c>
      <c r="E17">
        <v>7</v>
      </c>
      <c r="F17">
        <v>247</v>
      </c>
      <c r="G17">
        <v>68</v>
      </c>
      <c r="H17">
        <v>66</v>
      </c>
      <c r="I17">
        <f t="shared" si="2"/>
        <v>150</v>
      </c>
      <c r="J17">
        <v>10</v>
      </c>
      <c r="K17">
        <f>FLOOR(RADIANS(92)*125/2,1)</f>
        <v>100</v>
      </c>
      <c r="L17">
        <v>64</v>
      </c>
      <c r="M17">
        <f>FLOOR(RADIANS(94)*125/2,1)</f>
        <v>102</v>
      </c>
      <c r="N17">
        <v>78</v>
      </c>
      <c r="O17">
        <v>96</v>
      </c>
      <c r="P17">
        <v>120</v>
      </c>
    </row>
    <row r="18" spans="1:16">
      <c r="A18" s="1" t="s">
        <v>65</v>
      </c>
      <c r="B18" s="1" t="s">
        <v>120</v>
      </c>
      <c r="C18" s="6">
        <f t="shared" si="0"/>
        <v>94.85398163397447</v>
      </c>
      <c r="D18" s="1">
        <f t="shared" si="1"/>
        <v>104</v>
      </c>
      <c r="E18">
        <v>5</v>
      </c>
      <c r="F18">
        <v>247</v>
      </c>
      <c r="G18">
        <v>162</v>
      </c>
      <c r="H18">
        <v>222</v>
      </c>
      <c r="I18">
        <v>61</v>
      </c>
      <c r="J18">
        <v>352</v>
      </c>
      <c r="K18">
        <v>120</v>
      </c>
    </row>
    <row r="19" spans="1:16">
      <c r="A19" s="1" t="s">
        <v>65</v>
      </c>
      <c r="B19" s="1" t="s">
        <v>236</v>
      </c>
      <c r="C19" s="6">
        <f t="shared" ref="C19" si="3">(SUM(F19:Y19)+E19*$F$2*(PI()/2-2))/12</f>
        <v>67.558259320256454</v>
      </c>
      <c r="D19" s="1">
        <f t="shared" si="1"/>
        <v>77</v>
      </c>
      <c r="E19">
        <v>2</v>
      </c>
      <c r="F19">
        <v>247</v>
      </c>
      <c r="G19">
        <v>318</v>
      </c>
      <c r="H19">
        <v>70</v>
      </c>
      <c r="I19">
        <v>66</v>
      </c>
      <c r="J19">
        <v>120</v>
      </c>
    </row>
    <row r="20" spans="1:16">
      <c r="A20" s="1" t="s">
        <v>65</v>
      </c>
      <c r="B20" s="1" t="s">
        <v>127</v>
      </c>
      <c r="C20" s="6">
        <f t="shared" si="0"/>
        <v>112.07890762089761</v>
      </c>
      <c r="D20" s="1">
        <f t="shared" si="1"/>
        <v>122</v>
      </c>
      <c r="E20">
        <v>7</v>
      </c>
      <c r="F20">
        <v>247</v>
      </c>
      <c r="G20">
        <v>318</v>
      </c>
      <c r="H20">
        <v>70</v>
      </c>
      <c r="I20">
        <v>275</v>
      </c>
      <c r="J20">
        <v>24</v>
      </c>
      <c r="K20">
        <v>115</v>
      </c>
      <c r="L20">
        <v>30</v>
      </c>
      <c r="M20">
        <v>200</v>
      </c>
      <c r="N20">
        <v>66</v>
      </c>
      <c r="O20">
        <v>36</v>
      </c>
    </row>
    <row r="21" spans="1:16">
      <c r="A21" s="1" t="s">
        <v>65</v>
      </c>
      <c r="B21" s="1" t="s">
        <v>128</v>
      </c>
      <c r="C21" s="6">
        <f t="shared" si="0"/>
        <v>108.66224095423094</v>
      </c>
      <c r="D21" s="1">
        <f t="shared" si="1"/>
        <v>118</v>
      </c>
      <c r="E21">
        <v>7</v>
      </c>
      <c r="F21">
        <v>247</v>
      </c>
      <c r="G21">
        <v>318</v>
      </c>
      <c r="H21">
        <v>70</v>
      </c>
      <c r="I21">
        <v>275</v>
      </c>
      <c r="J21">
        <v>24</v>
      </c>
      <c r="K21">
        <v>115</v>
      </c>
      <c r="L21">
        <v>30</v>
      </c>
      <c r="M21">
        <v>200</v>
      </c>
      <c r="N21">
        <v>33</v>
      </c>
      <c r="O21">
        <v>28</v>
      </c>
    </row>
    <row r="22" spans="1:16">
      <c r="A22" s="1" t="s">
        <v>65</v>
      </c>
      <c r="B22" s="1" t="s">
        <v>129</v>
      </c>
      <c r="C22" s="6">
        <f t="shared" si="0"/>
        <v>106.57890762089761</v>
      </c>
      <c r="D22" s="1">
        <f t="shared" si="1"/>
        <v>116</v>
      </c>
      <c r="E22">
        <v>7</v>
      </c>
      <c r="F22">
        <v>247</v>
      </c>
      <c r="G22">
        <v>318</v>
      </c>
      <c r="H22">
        <v>70</v>
      </c>
      <c r="I22">
        <v>275</v>
      </c>
      <c r="J22">
        <v>24</v>
      </c>
      <c r="K22">
        <v>115</v>
      </c>
      <c r="L22">
        <v>30</v>
      </c>
      <c r="M22">
        <v>200</v>
      </c>
      <c r="N22">
        <v>36</v>
      </c>
    </row>
    <row r="23" spans="1:16">
      <c r="A23" s="1" t="s">
        <v>65</v>
      </c>
      <c r="B23" s="1" t="s">
        <v>130</v>
      </c>
      <c r="C23" s="6">
        <f t="shared" si="0"/>
        <v>98.245574287564281</v>
      </c>
      <c r="D23" s="1">
        <f t="shared" si="1"/>
        <v>108</v>
      </c>
      <c r="E23">
        <v>7</v>
      </c>
      <c r="F23">
        <v>247</v>
      </c>
      <c r="G23">
        <v>318</v>
      </c>
      <c r="H23">
        <v>70</v>
      </c>
      <c r="I23">
        <v>275</v>
      </c>
      <c r="J23">
        <v>24</v>
      </c>
      <c r="K23">
        <v>115</v>
      </c>
      <c r="L23">
        <v>30</v>
      </c>
      <c r="M23">
        <v>100</v>
      </c>
      <c r="N23">
        <v>36</v>
      </c>
    </row>
    <row r="24" spans="1:16">
      <c r="A24" s="1" t="s">
        <v>65</v>
      </c>
      <c r="B24" s="1" t="s">
        <v>131</v>
      </c>
      <c r="C24" s="6">
        <f t="shared" si="0"/>
        <v>100.32890762089761</v>
      </c>
      <c r="D24" s="1">
        <f t="shared" si="1"/>
        <v>110</v>
      </c>
      <c r="E24">
        <v>7</v>
      </c>
      <c r="F24">
        <v>247</v>
      </c>
      <c r="G24">
        <v>318</v>
      </c>
      <c r="H24">
        <v>70</v>
      </c>
      <c r="I24">
        <v>275</v>
      </c>
      <c r="J24">
        <v>24</v>
      </c>
      <c r="K24">
        <v>115</v>
      </c>
      <c r="L24">
        <v>30</v>
      </c>
      <c r="M24">
        <v>100</v>
      </c>
      <c r="N24">
        <v>33</v>
      </c>
      <c r="O24">
        <v>28</v>
      </c>
    </row>
    <row r="25" spans="1:16">
      <c r="A25" s="1" t="s">
        <v>65</v>
      </c>
      <c r="B25" s="1" t="s">
        <v>132</v>
      </c>
      <c r="C25" s="6">
        <f t="shared" si="0"/>
        <v>103.74557428756428</v>
      </c>
      <c r="D25" s="1">
        <f t="shared" si="1"/>
        <v>113</v>
      </c>
      <c r="E25">
        <v>7</v>
      </c>
      <c r="F25">
        <v>247</v>
      </c>
      <c r="G25">
        <v>318</v>
      </c>
      <c r="H25">
        <v>70</v>
      </c>
      <c r="I25">
        <v>275</v>
      </c>
      <c r="J25">
        <v>24</v>
      </c>
      <c r="K25">
        <v>115</v>
      </c>
      <c r="L25">
        <v>30</v>
      </c>
      <c r="M25">
        <v>100</v>
      </c>
      <c r="N25">
        <v>66</v>
      </c>
      <c r="O25">
        <v>36</v>
      </c>
    </row>
    <row r="26" spans="1:16">
      <c r="A26" s="1" t="s">
        <v>65</v>
      </c>
      <c r="B26" s="1" t="s">
        <v>121</v>
      </c>
      <c r="C26" s="6">
        <f t="shared" si="0"/>
        <v>103.74557428756428</v>
      </c>
      <c r="D26" s="1">
        <f t="shared" si="1"/>
        <v>113</v>
      </c>
      <c r="E26">
        <v>7</v>
      </c>
      <c r="F26">
        <v>247</v>
      </c>
      <c r="G26">
        <v>318</v>
      </c>
      <c r="H26">
        <v>70</v>
      </c>
      <c r="I26">
        <v>275</v>
      </c>
      <c r="J26">
        <v>24</v>
      </c>
      <c r="K26">
        <v>115</v>
      </c>
      <c r="L26">
        <v>30</v>
      </c>
      <c r="M26">
        <v>100</v>
      </c>
      <c r="N26">
        <v>66</v>
      </c>
      <c r="O26">
        <v>36</v>
      </c>
    </row>
    <row r="27" spans="1:16">
      <c r="A27" s="1" t="s">
        <v>65</v>
      </c>
      <c r="B27" s="1" t="s">
        <v>122</v>
      </c>
      <c r="C27" s="6">
        <f t="shared" si="0"/>
        <v>100.32890762089761</v>
      </c>
      <c r="D27" s="1">
        <f t="shared" si="1"/>
        <v>110</v>
      </c>
      <c r="E27">
        <v>7</v>
      </c>
      <c r="F27">
        <v>247</v>
      </c>
      <c r="G27">
        <v>318</v>
      </c>
      <c r="H27">
        <v>70</v>
      </c>
      <c r="I27">
        <v>275</v>
      </c>
      <c r="J27">
        <v>24</v>
      </c>
      <c r="K27">
        <v>115</v>
      </c>
      <c r="L27">
        <v>30</v>
      </c>
      <c r="M27">
        <v>100</v>
      </c>
      <c r="N27">
        <v>33</v>
      </c>
      <c r="O27">
        <v>28</v>
      </c>
    </row>
    <row r="28" spans="1:16">
      <c r="A28" s="1" t="s">
        <v>65</v>
      </c>
      <c r="B28" s="1" t="s">
        <v>123</v>
      </c>
      <c r="C28" s="6">
        <f t="shared" si="0"/>
        <v>98.245574287564281</v>
      </c>
      <c r="D28" s="1">
        <f t="shared" si="1"/>
        <v>108</v>
      </c>
      <c r="E28">
        <v>7</v>
      </c>
      <c r="F28">
        <v>247</v>
      </c>
      <c r="G28">
        <v>318</v>
      </c>
      <c r="H28">
        <v>70</v>
      </c>
      <c r="I28">
        <v>275</v>
      </c>
      <c r="J28">
        <v>24</v>
      </c>
      <c r="K28">
        <v>115</v>
      </c>
      <c r="L28">
        <v>30</v>
      </c>
      <c r="M28">
        <v>100</v>
      </c>
      <c r="N28">
        <v>36</v>
      </c>
    </row>
    <row r="29" spans="1:16">
      <c r="A29" s="1" t="s">
        <v>65</v>
      </c>
      <c r="B29" s="1" t="s">
        <v>124</v>
      </c>
      <c r="C29" s="6">
        <f t="shared" si="0"/>
        <v>89.912240954230938</v>
      </c>
      <c r="D29" s="1">
        <f t="shared" si="1"/>
        <v>99</v>
      </c>
      <c r="E29">
        <v>7</v>
      </c>
      <c r="F29">
        <v>247</v>
      </c>
      <c r="G29">
        <v>318</v>
      </c>
      <c r="H29">
        <v>70</v>
      </c>
      <c r="I29">
        <v>275</v>
      </c>
      <c r="J29">
        <v>24</v>
      </c>
      <c r="K29">
        <v>115</v>
      </c>
      <c r="L29">
        <v>30</v>
      </c>
      <c r="M29">
        <v>36</v>
      </c>
    </row>
    <row r="30" spans="1:16">
      <c r="A30" s="1" t="s">
        <v>65</v>
      </c>
      <c r="B30" s="1" t="s">
        <v>125</v>
      </c>
      <c r="C30" s="6">
        <f t="shared" si="0"/>
        <v>91.995574287564281</v>
      </c>
      <c r="D30" s="1">
        <f t="shared" si="1"/>
        <v>101</v>
      </c>
      <c r="E30">
        <v>7</v>
      </c>
      <c r="F30">
        <v>247</v>
      </c>
      <c r="G30">
        <v>318</v>
      </c>
      <c r="H30">
        <v>70</v>
      </c>
      <c r="I30">
        <v>275</v>
      </c>
      <c r="J30">
        <v>24</v>
      </c>
      <c r="K30">
        <v>115</v>
      </c>
      <c r="L30">
        <v>30</v>
      </c>
      <c r="M30">
        <v>33</v>
      </c>
      <c r="N30">
        <v>28</v>
      </c>
    </row>
    <row r="31" spans="1:16">
      <c r="A31" s="1" t="s">
        <v>65</v>
      </c>
      <c r="B31" s="1" t="s">
        <v>126</v>
      </c>
      <c r="C31" s="6">
        <f t="shared" si="0"/>
        <v>95.412240954230938</v>
      </c>
      <c r="D31" s="1">
        <f t="shared" si="1"/>
        <v>105</v>
      </c>
      <c r="E31">
        <v>7</v>
      </c>
      <c r="F31">
        <v>247</v>
      </c>
      <c r="G31">
        <v>318</v>
      </c>
      <c r="H31">
        <v>70</v>
      </c>
      <c r="I31">
        <v>275</v>
      </c>
      <c r="J31">
        <v>24</v>
      </c>
      <c r="K31">
        <v>115</v>
      </c>
      <c r="L31">
        <v>30</v>
      </c>
      <c r="M31">
        <v>66</v>
      </c>
      <c r="N31">
        <v>36</v>
      </c>
    </row>
    <row r="32" spans="1:16">
      <c r="A32" s="1" t="s">
        <v>65</v>
      </c>
      <c r="B32" s="1" t="s">
        <v>133</v>
      </c>
      <c r="C32" s="6">
        <f t="shared" si="0"/>
        <v>90.141592653589797</v>
      </c>
      <c r="D32" s="1">
        <f t="shared" si="1"/>
        <v>100</v>
      </c>
      <c r="E32">
        <v>2</v>
      </c>
      <c r="F32">
        <v>247</v>
      </c>
      <c r="G32">
        <v>318</v>
      </c>
      <c r="H32">
        <v>70</v>
      </c>
      <c r="I32">
        <v>337</v>
      </c>
      <c r="J32">
        <v>120</v>
      </c>
    </row>
    <row r="33" spans="1:24">
      <c r="A33" s="1" t="s">
        <v>65</v>
      </c>
      <c r="B33" s="1" t="s">
        <v>134</v>
      </c>
      <c r="C33" s="6">
        <f t="shared" si="0"/>
        <v>92.391592653589797</v>
      </c>
      <c r="D33" s="1">
        <f t="shared" si="1"/>
        <v>102</v>
      </c>
      <c r="E33">
        <v>2</v>
      </c>
      <c r="F33">
        <v>247</v>
      </c>
      <c r="G33">
        <v>318</v>
      </c>
      <c r="H33">
        <v>70</v>
      </c>
      <c r="I33">
        <v>364</v>
      </c>
      <c r="J33">
        <v>120</v>
      </c>
    </row>
    <row r="34" spans="1:24">
      <c r="A34" s="1" t="s">
        <v>65</v>
      </c>
      <c r="B34" s="1" t="s">
        <v>135</v>
      </c>
      <c r="C34" s="6">
        <f t="shared" si="0"/>
        <v>96.308259320256468</v>
      </c>
      <c r="D34" s="1">
        <f t="shared" si="1"/>
        <v>106</v>
      </c>
      <c r="E34">
        <v>2</v>
      </c>
      <c r="F34">
        <v>247</v>
      </c>
      <c r="G34">
        <v>318</v>
      </c>
      <c r="H34">
        <v>70</v>
      </c>
      <c r="I34">
        <v>411</v>
      </c>
      <c r="J34">
        <v>120</v>
      </c>
    </row>
    <row r="35" spans="1:24">
      <c r="A35" s="1" t="s">
        <v>65</v>
      </c>
      <c r="B35" s="1" t="s">
        <v>112</v>
      </c>
      <c r="C35" s="6">
        <f t="shared" si="0"/>
        <v>210.5870189150003</v>
      </c>
      <c r="D35" s="1">
        <f t="shared" si="1"/>
        <v>221</v>
      </c>
      <c r="E35">
        <v>13</v>
      </c>
      <c r="F35">
        <v>247</v>
      </c>
      <c r="G35">
        <v>68</v>
      </c>
      <c r="H35">
        <v>66</v>
      </c>
      <c r="I35">
        <f>179-29</f>
        <v>150</v>
      </c>
      <c r="J35">
        <v>10</v>
      </c>
      <c r="K35">
        <f>FLOOR(RADIANS(92)*125/2,1)</f>
        <v>100</v>
      </c>
      <c r="L35">
        <v>64</v>
      </c>
      <c r="M35">
        <f>FLOOR(RADIANS(94)*125/2,1)</f>
        <v>102</v>
      </c>
      <c r="N35">
        <v>78</v>
      </c>
      <c r="O35">
        <v>96</v>
      </c>
      <c r="P35">
        <v>24</v>
      </c>
      <c r="Q35">
        <v>65</v>
      </c>
      <c r="R35">
        <v>94</v>
      </c>
      <c r="S35">
        <f>FLOOR(RADIANS(92)*125/2,1)</f>
        <v>100</v>
      </c>
      <c r="T35">
        <v>28</v>
      </c>
      <c r="U35">
        <v>54</v>
      </c>
      <c r="V35">
        <v>993</v>
      </c>
      <c r="W35">
        <v>135</v>
      </c>
      <c r="X35">
        <v>120</v>
      </c>
    </row>
    <row r="36" spans="1:24">
      <c r="C36" s="3"/>
    </row>
    <row r="37" spans="1:24">
      <c r="C37" s="3"/>
    </row>
    <row r="38" spans="1:24">
      <c r="C38" s="3"/>
      <c r="K38" s="3"/>
      <c r="L38" s="3"/>
    </row>
    <row r="39" spans="1:24">
      <c r="C39" s="3"/>
      <c r="K39" s="3"/>
      <c r="L39" s="3"/>
      <c r="M39" s="3"/>
    </row>
    <row r="40" spans="1:24">
      <c r="C40" s="3"/>
      <c r="K40" s="3"/>
      <c r="L40" s="3"/>
      <c r="N40" s="3"/>
    </row>
    <row r="41" spans="1:24">
      <c r="C41" s="3"/>
      <c r="K41" s="3"/>
      <c r="L41" s="3"/>
      <c r="N41" s="3"/>
      <c r="O41" s="3"/>
    </row>
    <row r="42" spans="1:24">
      <c r="C42" s="3"/>
      <c r="K42" s="3"/>
      <c r="L42" s="3"/>
      <c r="N42" s="3"/>
      <c r="O42" s="3"/>
      <c r="P42" s="3"/>
      <c r="Q42" s="3"/>
    </row>
    <row r="43" spans="1:24">
      <c r="C43" s="3"/>
      <c r="K43" s="3"/>
      <c r="L43" s="3"/>
    </row>
    <row r="44" spans="1:24">
      <c r="C44" s="3"/>
      <c r="K44" s="3"/>
    </row>
    <row r="45" spans="1:24">
      <c r="C45" s="3"/>
      <c r="K45" s="3"/>
    </row>
    <row r="46" spans="1:24">
      <c r="C46" s="3"/>
      <c r="K46" s="3"/>
    </row>
    <row r="47" spans="1:24">
      <c r="C47" s="3"/>
      <c r="K47" s="3"/>
      <c r="L47" s="3"/>
      <c r="N47" s="3"/>
      <c r="O47" s="3"/>
      <c r="P47" s="3"/>
      <c r="Q47" s="3"/>
    </row>
    <row r="48" spans="1:24">
      <c r="C48" s="3"/>
      <c r="K48" s="3"/>
      <c r="L48" s="3"/>
      <c r="N48" s="3"/>
      <c r="O48" s="3"/>
      <c r="P48" s="3"/>
      <c r="Q48" s="3"/>
    </row>
    <row r="49" spans="3:17">
      <c r="C49" s="3"/>
      <c r="K49" s="3"/>
      <c r="L49" s="3"/>
      <c r="O49" s="3"/>
      <c r="P49" s="3"/>
      <c r="Q49" s="3"/>
    </row>
  </sheetData>
  <mergeCells count="1">
    <mergeCell ref="C2: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Q43"/>
  <sheetViews>
    <sheetView workbookViewId="0">
      <selection sqref="A1:D35"/>
    </sheetView>
  </sheetViews>
  <sheetFormatPr defaultRowHeight="15"/>
  <cols>
    <col min="1" max="1" width="8.7109375" customWidth="1"/>
    <col min="2" max="2" width="25.7109375" customWidth="1"/>
    <col min="3" max="4" width="12.7109375" customWidth="1"/>
    <col min="5" max="5" width="14.5703125" customWidth="1"/>
  </cols>
  <sheetData>
    <row r="1" spans="1:13">
      <c r="E1" t="s">
        <v>108</v>
      </c>
      <c r="F1" s="5">
        <v>0.05</v>
      </c>
      <c r="G1" s="2" t="s">
        <v>109</v>
      </c>
      <c r="H1">
        <v>120</v>
      </c>
      <c r="I1" t="s">
        <v>110</v>
      </c>
    </row>
    <row r="2" spans="1:13">
      <c r="A2" s="7"/>
      <c r="B2" s="7"/>
      <c r="C2" s="14" t="s">
        <v>5</v>
      </c>
      <c r="D2" s="14"/>
      <c r="E2" s="2" t="s">
        <v>107</v>
      </c>
      <c r="F2">
        <v>12</v>
      </c>
    </row>
    <row r="3" spans="1:13">
      <c r="A3" s="8" t="s">
        <v>0</v>
      </c>
      <c r="B3" s="8" t="s">
        <v>2</v>
      </c>
      <c r="C3" s="8" t="s">
        <v>4</v>
      </c>
      <c r="D3" s="8" t="s">
        <v>111</v>
      </c>
      <c r="E3" t="s">
        <v>106</v>
      </c>
      <c r="F3" t="s">
        <v>18</v>
      </c>
    </row>
    <row r="4" spans="1:13">
      <c r="A4" s="1" t="s">
        <v>65</v>
      </c>
      <c r="B4" s="1" t="s">
        <v>78</v>
      </c>
      <c r="C4" s="6">
        <f>(SUM(F4:Y4)+E4*$F$2*(PI()/2-2))/12</f>
        <v>24.724925986923125</v>
      </c>
      <c r="D4" s="1">
        <f>FLOOR(MAX(C4+$H$1/12,C4*(1+$F$1)),1)</f>
        <v>34</v>
      </c>
      <c r="E4">
        <v>2</v>
      </c>
      <c r="F4">
        <v>115</v>
      </c>
      <c r="G4">
        <v>24</v>
      </c>
      <c r="H4">
        <v>24</v>
      </c>
      <c r="I4">
        <v>24</v>
      </c>
      <c r="J4">
        <v>120</v>
      </c>
    </row>
    <row r="5" spans="1:13">
      <c r="A5" s="1" t="s">
        <v>65</v>
      </c>
      <c r="B5" s="1" t="s">
        <v>79</v>
      </c>
      <c r="C5" s="6">
        <f t="shared" ref="C5:C35" si="0">(SUM(F5:Y5)+E5*$F$2*(PI()/2-2))/12</f>
        <v>22.724925986923125</v>
      </c>
      <c r="D5" s="1">
        <f t="shared" ref="D5:D35" si="1">FLOOR(MAX(C5+$H$1/12,C5*(1+$F$1)),1)</f>
        <v>32</v>
      </c>
      <c r="E5">
        <v>2</v>
      </c>
      <c r="F5">
        <v>115</v>
      </c>
      <c r="G5">
        <v>24</v>
      </c>
      <c r="H5">
        <v>24</v>
      </c>
      <c r="I5">
        <v>120</v>
      </c>
      <c r="L5" s="3"/>
    </row>
    <row r="6" spans="1:13">
      <c r="A6" s="1" t="s">
        <v>65</v>
      </c>
      <c r="B6" s="1" t="s">
        <v>97</v>
      </c>
      <c r="C6" s="6">
        <f t="shared" si="0"/>
        <v>20.724925986923125</v>
      </c>
      <c r="D6" s="1">
        <f t="shared" si="1"/>
        <v>30</v>
      </c>
      <c r="E6">
        <v>2</v>
      </c>
      <c r="F6">
        <v>115</v>
      </c>
      <c r="G6">
        <v>24</v>
      </c>
      <c r="H6">
        <v>120</v>
      </c>
    </row>
    <row r="7" spans="1:13">
      <c r="A7" s="1" t="s">
        <v>65</v>
      </c>
      <c r="B7" s="1" t="s">
        <v>80</v>
      </c>
      <c r="C7" s="6">
        <f t="shared" si="0"/>
        <v>19.15412966012823</v>
      </c>
      <c r="D7" s="1">
        <f t="shared" si="1"/>
        <v>29</v>
      </c>
      <c r="E7">
        <v>1</v>
      </c>
      <c r="F7">
        <v>115</v>
      </c>
      <c r="G7">
        <v>120</v>
      </c>
    </row>
    <row r="8" spans="1:13">
      <c r="A8" s="1" t="s">
        <v>65</v>
      </c>
      <c r="B8" s="1" t="s">
        <v>81</v>
      </c>
      <c r="C8" s="6">
        <f t="shared" si="0"/>
        <v>24.141592653589793</v>
      </c>
      <c r="D8" s="1">
        <f t="shared" si="1"/>
        <v>34</v>
      </c>
      <c r="E8">
        <v>2</v>
      </c>
      <c r="F8">
        <v>115</v>
      </c>
      <c r="G8">
        <v>65</v>
      </c>
      <c r="H8">
        <v>120</v>
      </c>
    </row>
    <row r="9" spans="1:13">
      <c r="A9" s="1" t="s">
        <v>65</v>
      </c>
      <c r="B9" s="1" t="s">
        <v>82</v>
      </c>
      <c r="C9" s="6">
        <f t="shared" si="0"/>
        <v>26.141592653589793</v>
      </c>
      <c r="D9" s="1">
        <f t="shared" si="1"/>
        <v>36</v>
      </c>
      <c r="E9">
        <v>2</v>
      </c>
      <c r="F9">
        <v>115</v>
      </c>
      <c r="G9">
        <v>65</v>
      </c>
      <c r="H9">
        <v>24</v>
      </c>
      <c r="I9">
        <v>120</v>
      </c>
    </row>
    <row r="10" spans="1:13">
      <c r="A10" s="1" t="s">
        <v>65</v>
      </c>
      <c r="B10" s="1" t="s">
        <v>83</v>
      </c>
      <c r="C10" s="6">
        <f t="shared" si="0"/>
        <v>28.141592653589793</v>
      </c>
      <c r="D10" s="1">
        <f t="shared" si="1"/>
        <v>38</v>
      </c>
      <c r="E10">
        <v>2</v>
      </c>
      <c r="F10">
        <v>115</v>
      </c>
      <c r="G10">
        <v>65</v>
      </c>
      <c r="H10">
        <v>24</v>
      </c>
      <c r="I10">
        <v>24</v>
      </c>
      <c r="J10">
        <v>120</v>
      </c>
    </row>
    <row r="11" spans="1:13">
      <c r="A11" s="1" t="s">
        <v>65</v>
      </c>
      <c r="B11" s="1" t="s">
        <v>84</v>
      </c>
      <c r="C11" s="6">
        <f t="shared" si="0"/>
        <v>30.141592653589793</v>
      </c>
      <c r="D11" s="1">
        <f t="shared" si="1"/>
        <v>40</v>
      </c>
      <c r="E11">
        <v>2</v>
      </c>
      <c r="F11">
        <v>115</v>
      </c>
      <c r="G11">
        <v>65</v>
      </c>
      <c r="H11">
        <v>24</v>
      </c>
      <c r="I11">
        <v>24</v>
      </c>
      <c r="J11">
        <v>24</v>
      </c>
      <c r="K11">
        <v>120</v>
      </c>
    </row>
    <row r="12" spans="1:13">
      <c r="A12" s="1" t="s">
        <v>65</v>
      </c>
      <c r="B12" s="1" t="s">
        <v>85</v>
      </c>
      <c r="C12" s="6">
        <f t="shared" si="0"/>
        <v>32.14159265358979</v>
      </c>
      <c r="D12" s="1">
        <f t="shared" si="1"/>
        <v>42</v>
      </c>
      <c r="E12">
        <v>2</v>
      </c>
      <c r="F12">
        <v>115</v>
      </c>
      <c r="G12">
        <v>65</v>
      </c>
      <c r="H12">
        <v>24</v>
      </c>
      <c r="I12">
        <v>24</v>
      </c>
      <c r="J12">
        <v>24</v>
      </c>
      <c r="K12">
        <v>24</v>
      </c>
      <c r="L12">
        <v>120</v>
      </c>
    </row>
    <row r="13" spans="1:13">
      <c r="A13" s="1" t="s">
        <v>65</v>
      </c>
      <c r="B13" s="1" t="s">
        <v>86</v>
      </c>
      <c r="C13" s="6">
        <f t="shared" si="0"/>
        <v>34.14159265358979</v>
      </c>
      <c r="D13" s="1">
        <f t="shared" si="1"/>
        <v>44</v>
      </c>
      <c r="E13">
        <v>2</v>
      </c>
      <c r="F13">
        <v>115</v>
      </c>
      <c r="G13">
        <v>65</v>
      </c>
      <c r="H13">
        <v>24</v>
      </c>
      <c r="I13">
        <v>24</v>
      </c>
      <c r="J13">
        <v>24</v>
      </c>
      <c r="K13">
        <v>24</v>
      </c>
      <c r="L13">
        <v>24</v>
      </c>
      <c r="M13">
        <v>120</v>
      </c>
    </row>
    <row r="14" spans="1:13">
      <c r="A14" s="1" t="s">
        <v>65</v>
      </c>
      <c r="B14" s="1" t="s">
        <v>87</v>
      </c>
      <c r="C14" s="6">
        <f t="shared" si="0"/>
        <v>31.54572231371802</v>
      </c>
      <c r="D14" s="1">
        <f t="shared" si="1"/>
        <v>41</v>
      </c>
      <c r="E14">
        <v>3</v>
      </c>
      <c r="F14">
        <v>115</v>
      </c>
      <c r="G14">
        <v>81</v>
      </c>
      <c r="H14">
        <v>35</v>
      </c>
      <c r="I14">
        <v>43</v>
      </c>
      <c r="J14">
        <v>120</v>
      </c>
    </row>
    <row r="15" spans="1:13">
      <c r="A15" s="1" t="s">
        <v>65</v>
      </c>
      <c r="B15" s="1" t="s">
        <v>88</v>
      </c>
      <c r="C15" s="6">
        <f t="shared" si="0"/>
        <v>33.545722313718024</v>
      </c>
      <c r="D15" s="1">
        <f t="shared" si="1"/>
        <v>43</v>
      </c>
      <c r="E15">
        <v>3</v>
      </c>
      <c r="F15">
        <v>115</v>
      </c>
      <c r="G15">
        <v>81</v>
      </c>
      <c r="H15">
        <v>35</v>
      </c>
      <c r="I15">
        <v>43</v>
      </c>
      <c r="J15">
        <v>24</v>
      </c>
      <c r="K15">
        <v>120</v>
      </c>
    </row>
    <row r="16" spans="1:13">
      <c r="A16" s="1" t="s">
        <v>65</v>
      </c>
      <c r="B16" s="1" t="s">
        <v>89</v>
      </c>
      <c r="C16" s="6">
        <f t="shared" si="0"/>
        <v>34.795722313718024</v>
      </c>
      <c r="D16" s="1">
        <f t="shared" si="1"/>
        <v>44</v>
      </c>
      <c r="E16">
        <v>3</v>
      </c>
      <c r="F16">
        <v>115</v>
      </c>
      <c r="G16">
        <v>81</v>
      </c>
      <c r="H16">
        <v>35</v>
      </c>
      <c r="I16">
        <v>82</v>
      </c>
      <c r="J16">
        <v>120</v>
      </c>
    </row>
    <row r="17" spans="1:13">
      <c r="A17" s="1" t="s">
        <v>65</v>
      </c>
      <c r="B17" s="1" t="s">
        <v>90</v>
      </c>
      <c r="C17" s="6">
        <f t="shared" si="0"/>
        <v>36.795722313718024</v>
      </c>
      <c r="D17" s="1">
        <f t="shared" si="1"/>
        <v>46</v>
      </c>
      <c r="E17">
        <v>3</v>
      </c>
      <c r="F17">
        <v>115</v>
      </c>
      <c r="G17">
        <v>81</v>
      </c>
      <c r="H17">
        <v>35</v>
      </c>
      <c r="I17">
        <v>82</v>
      </c>
      <c r="J17">
        <v>24</v>
      </c>
      <c r="K17">
        <v>120</v>
      </c>
    </row>
    <row r="18" spans="1:13">
      <c r="A18" s="1" t="s">
        <v>65</v>
      </c>
      <c r="B18" s="1" t="s">
        <v>91</v>
      </c>
      <c r="C18" s="6">
        <f t="shared" si="0"/>
        <v>26.212388980384688</v>
      </c>
      <c r="D18" s="1">
        <f t="shared" si="1"/>
        <v>36</v>
      </c>
      <c r="E18">
        <v>3</v>
      </c>
      <c r="F18">
        <v>115</v>
      </c>
      <c r="G18">
        <f>98-81</f>
        <v>17</v>
      </c>
      <c r="H18">
        <v>35</v>
      </c>
      <c r="I18">
        <v>43</v>
      </c>
      <c r="J18">
        <v>120</v>
      </c>
    </row>
    <row r="19" spans="1:13">
      <c r="A19" s="1" t="s">
        <v>65</v>
      </c>
      <c r="B19" s="1" t="s">
        <v>92</v>
      </c>
      <c r="C19" s="6">
        <f t="shared" si="0"/>
        <v>28.212388980384688</v>
      </c>
      <c r="D19" s="1">
        <f t="shared" si="1"/>
        <v>38</v>
      </c>
      <c r="E19">
        <v>3</v>
      </c>
      <c r="F19">
        <v>115</v>
      </c>
      <c r="G19">
        <f t="shared" ref="G19:G21" si="2">98-81</f>
        <v>17</v>
      </c>
      <c r="H19">
        <v>35</v>
      </c>
      <c r="I19">
        <v>43</v>
      </c>
      <c r="J19">
        <v>24</v>
      </c>
      <c r="K19">
        <v>120</v>
      </c>
    </row>
    <row r="20" spans="1:13">
      <c r="A20" s="1" t="s">
        <v>65</v>
      </c>
      <c r="B20" s="1" t="s">
        <v>93</v>
      </c>
      <c r="C20" s="6">
        <f t="shared" si="0"/>
        <v>30.212388980384688</v>
      </c>
      <c r="D20" s="1">
        <f t="shared" si="1"/>
        <v>40</v>
      </c>
      <c r="E20">
        <v>3</v>
      </c>
      <c r="F20">
        <v>115</v>
      </c>
      <c r="G20">
        <f t="shared" si="2"/>
        <v>17</v>
      </c>
      <c r="H20">
        <v>35</v>
      </c>
      <c r="I20">
        <v>43</v>
      </c>
      <c r="J20">
        <v>24</v>
      </c>
      <c r="K20">
        <v>24</v>
      </c>
      <c r="L20">
        <v>120</v>
      </c>
    </row>
    <row r="21" spans="1:13">
      <c r="A21" s="1" t="s">
        <v>65</v>
      </c>
      <c r="B21" s="1" t="s">
        <v>94</v>
      </c>
      <c r="C21" s="6">
        <f t="shared" si="0"/>
        <v>32.212388980384688</v>
      </c>
      <c r="D21" s="1">
        <f t="shared" si="1"/>
        <v>42</v>
      </c>
      <c r="E21">
        <v>3</v>
      </c>
      <c r="F21">
        <v>115</v>
      </c>
      <c r="G21">
        <f t="shared" si="2"/>
        <v>17</v>
      </c>
      <c r="H21">
        <v>35</v>
      </c>
      <c r="I21">
        <v>43</v>
      </c>
      <c r="J21">
        <v>24</v>
      </c>
      <c r="K21">
        <v>24</v>
      </c>
      <c r="L21">
        <v>24</v>
      </c>
      <c r="M21">
        <v>120</v>
      </c>
    </row>
    <row r="22" spans="1:13">
      <c r="A22" s="1" t="s">
        <v>65</v>
      </c>
      <c r="B22" s="1" t="s">
        <v>95</v>
      </c>
      <c r="C22" s="6">
        <f t="shared" si="0"/>
        <v>32.712388980384688</v>
      </c>
      <c r="D22" s="1">
        <f t="shared" si="1"/>
        <v>42</v>
      </c>
      <c r="E22">
        <v>3</v>
      </c>
      <c r="F22">
        <v>115</v>
      </c>
      <c r="G22">
        <f>176-81</f>
        <v>95</v>
      </c>
      <c r="H22">
        <v>35</v>
      </c>
      <c r="I22">
        <v>43</v>
      </c>
      <c r="J22">
        <v>120</v>
      </c>
    </row>
    <row r="23" spans="1:13">
      <c r="A23" s="1" t="s">
        <v>65</v>
      </c>
      <c r="B23" s="1" t="s">
        <v>96</v>
      </c>
      <c r="C23" s="6">
        <f t="shared" si="0"/>
        <v>34.712388980384688</v>
      </c>
      <c r="D23" s="1">
        <f t="shared" si="1"/>
        <v>44</v>
      </c>
      <c r="E23">
        <v>3</v>
      </c>
      <c r="F23">
        <v>115</v>
      </c>
      <c r="G23">
        <f t="shared" ref="G23:G25" si="3">176-81</f>
        <v>95</v>
      </c>
      <c r="H23">
        <v>35</v>
      </c>
      <c r="I23">
        <v>43</v>
      </c>
      <c r="J23">
        <v>24</v>
      </c>
      <c r="K23">
        <v>120</v>
      </c>
    </row>
    <row r="24" spans="1:13">
      <c r="A24" s="1" t="s">
        <v>65</v>
      </c>
      <c r="B24" s="1" t="s">
        <v>98</v>
      </c>
      <c r="C24" s="6">
        <f t="shared" si="0"/>
        <v>36.712388980384688</v>
      </c>
      <c r="D24" s="1">
        <f t="shared" si="1"/>
        <v>46</v>
      </c>
      <c r="E24">
        <v>3</v>
      </c>
      <c r="F24">
        <v>115</v>
      </c>
      <c r="G24">
        <f t="shared" si="3"/>
        <v>95</v>
      </c>
      <c r="H24">
        <v>35</v>
      </c>
      <c r="I24">
        <v>43</v>
      </c>
      <c r="J24">
        <v>24</v>
      </c>
      <c r="K24">
        <v>24</v>
      </c>
      <c r="L24">
        <v>120</v>
      </c>
    </row>
    <row r="25" spans="1:13">
      <c r="A25" s="1" t="s">
        <v>65</v>
      </c>
      <c r="B25" s="1" t="s">
        <v>99</v>
      </c>
      <c r="C25" s="6">
        <f t="shared" si="0"/>
        <v>38.712388980384688</v>
      </c>
      <c r="D25" s="1">
        <f t="shared" si="1"/>
        <v>48</v>
      </c>
      <c r="E25">
        <v>3</v>
      </c>
      <c r="F25">
        <v>115</v>
      </c>
      <c r="G25">
        <f t="shared" si="3"/>
        <v>95</v>
      </c>
      <c r="H25">
        <v>35</v>
      </c>
      <c r="I25">
        <v>43</v>
      </c>
      <c r="J25">
        <v>24</v>
      </c>
      <c r="K25">
        <v>24</v>
      </c>
      <c r="L25">
        <v>24</v>
      </c>
      <c r="M25">
        <v>120</v>
      </c>
    </row>
    <row r="26" spans="1:13">
      <c r="A26" s="1" t="s">
        <v>65</v>
      </c>
      <c r="B26" s="1" t="s">
        <v>100</v>
      </c>
      <c r="C26" s="6">
        <f t="shared" si="0"/>
        <v>40.212388980384688</v>
      </c>
      <c r="D26" s="1">
        <f t="shared" si="1"/>
        <v>50</v>
      </c>
      <c r="E26">
        <v>3</v>
      </c>
      <c r="F26">
        <v>115</v>
      </c>
      <c r="G26">
        <f>266-81</f>
        <v>185</v>
      </c>
      <c r="H26">
        <v>35</v>
      </c>
      <c r="I26">
        <v>43</v>
      </c>
      <c r="J26">
        <v>120</v>
      </c>
    </row>
    <row r="27" spans="1:13">
      <c r="A27" s="1" t="s">
        <v>65</v>
      </c>
      <c r="B27" s="1" t="s">
        <v>101</v>
      </c>
      <c r="C27" s="6">
        <f t="shared" si="0"/>
        <v>42.212388980384688</v>
      </c>
      <c r="D27" s="1">
        <f t="shared" si="1"/>
        <v>52</v>
      </c>
      <c r="E27">
        <v>3</v>
      </c>
      <c r="F27">
        <v>115</v>
      </c>
      <c r="G27">
        <f t="shared" ref="G27:G28" si="4">266-81</f>
        <v>185</v>
      </c>
      <c r="H27">
        <v>35</v>
      </c>
      <c r="I27">
        <v>43</v>
      </c>
      <c r="J27">
        <v>24</v>
      </c>
      <c r="K27">
        <v>120</v>
      </c>
    </row>
    <row r="28" spans="1:13">
      <c r="A28" s="1" t="s">
        <v>65</v>
      </c>
      <c r="B28" s="1" t="s">
        <v>102</v>
      </c>
      <c r="C28" s="6">
        <f t="shared" si="0"/>
        <v>44.212388980384695</v>
      </c>
      <c r="D28" s="1">
        <f t="shared" si="1"/>
        <v>54</v>
      </c>
      <c r="E28">
        <v>3</v>
      </c>
      <c r="F28">
        <v>115</v>
      </c>
      <c r="G28">
        <f t="shared" si="4"/>
        <v>185</v>
      </c>
      <c r="H28">
        <v>35</v>
      </c>
      <c r="I28">
        <v>43</v>
      </c>
      <c r="J28">
        <v>24</v>
      </c>
      <c r="K28">
        <v>24</v>
      </c>
      <c r="L28">
        <v>120</v>
      </c>
    </row>
    <row r="29" spans="1:13">
      <c r="A29" s="1" t="s">
        <v>65</v>
      </c>
      <c r="B29" s="1" t="s">
        <v>103</v>
      </c>
      <c r="C29" s="6">
        <f t="shared" si="0"/>
        <v>46.379055647051359</v>
      </c>
      <c r="D29" s="1">
        <f t="shared" si="1"/>
        <v>56</v>
      </c>
      <c r="E29">
        <v>3</v>
      </c>
      <c r="F29">
        <v>115</v>
      </c>
      <c r="G29">
        <f>394-81</f>
        <v>313</v>
      </c>
      <c r="H29">
        <v>24</v>
      </c>
      <c r="I29">
        <v>120</v>
      </c>
    </row>
    <row r="30" spans="1:13">
      <c r="A30" s="1" t="s">
        <v>65</v>
      </c>
      <c r="B30" s="1" t="s">
        <v>104</v>
      </c>
      <c r="C30" s="6">
        <f t="shared" si="0"/>
        <v>44.808259320256461</v>
      </c>
      <c r="D30" s="1">
        <f t="shared" si="1"/>
        <v>54</v>
      </c>
      <c r="E30">
        <v>2</v>
      </c>
      <c r="F30">
        <v>115</v>
      </c>
      <c r="G30">
        <f>394-81</f>
        <v>313</v>
      </c>
      <c r="H30">
        <v>120</v>
      </c>
    </row>
    <row r="31" spans="1:13">
      <c r="A31" s="1" t="s">
        <v>65</v>
      </c>
      <c r="B31" s="1" t="s">
        <v>105</v>
      </c>
      <c r="C31" s="6">
        <f t="shared" si="0"/>
        <v>46.379055647051359</v>
      </c>
      <c r="D31" s="1">
        <f t="shared" si="1"/>
        <v>56</v>
      </c>
      <c r="E31">
        <v>3</v>
      </c>
      <c r="F31">
        <v>115</v>
      </c>
      <c r="G31">
        <f>394-81</f>
        <v>313</v>
      </c>
      <c r="H31">
        <v>24</v>
      </c>
      <c r="I31">
        <v>120</v>
      </c>
    </row>
    <row r="32" spans="1:13">
      <c r="A32" s="1" t="s">
        <v>1</v>
      </c>
      <c r="B32" s="1" t="s">
        <v>167</v>
      </c>
      <c r="C32" s="6">
        <f t="shared" si="0"/>
        <v>36.866518640512915</v>
      </c>
      <c r="D32" s="1">
        <f t="shared" si="1"/>
        <v>46</v>
      </c>
      <c r="E32">
        <v>4</v>
      </c>
      <c r="F32">
        <f>13*12</f>
        <v>156</v>
      </c>
      <c r="G32">
        <v>115</v>
      </c>
      <c r="H32">
        <v>24</v>
      </c>
      <c r="I32">
        <v>24</v>
      </c>
      <c r="J32">
        <v>24</v>
      </c>
      <c r="K32" s="3">
        <v>120</v>
      </c>
      <c r="L32" s="3"/>
    </row>
    <row r="33" spans="1:17">
      <c r="A33" s="1" t="s">
        <v>1</v>
      </c>
      <c r="B33" s="1" t="s">
        <v>168</v>
      </c>
      <c r="C33" s="6">
        <f t="shared" si="0"/>
        <v>34.866518640512915</v>
      </c>
      <c r="D33" s="1">
        <f t="shared" si="1"/>
        <v>44</v>
      </c>
      <c r="E33">
        <v>4</v>
      </c>
      <c r="F33">
        <f>13*12</f>
        <v>156</v>
      </c>
      <c r="G33">
        <v>115</v>
      </c>
      <c r="H33">
        <v>24</v>
      </c>
      <c r="I33">
        <v>24</v>
      </c>
      <c r="J33" s="3">
        <v>120</v>
      </c>
      <c r="K33" s="3"/>
      <c r="L33" s="3"/>
      <c r="M33" s="3"/>
    </row>
    <row r="34" spans="1:17">
      <c r="A34" s="1" t="s">
        <v>1</v>
      </c>
      <c r="B34" s="1" t="s">
        <v>169</v>
      </c>
      <c r="C34" s="6">
        <f t="shared" si="0"/>
        <v>32.866518640512915</v>
      </c>
      <c r="D34" s="1">
        <f t="shared" si="1"/>
        <v>42</v>
      </c>
      <c r="E34">
        <v>4</v>
      </c>
      <c r="F34">
        <f>13*12</f>
        <v>156</v>
      </c>
      <c r="G34">
        <v>115</v>
      </c>
      <c r="H34">
        <v>24</v>
      </c>
      <c r="I34" s="3">
        <v>120</v>
      </c>
      <c r="K34" s="3"/>
      <c r="L34" s="3"/>
      <c r="N34" s="3"/>
    </row>
    <row r="35" spans="1:17">
      <c r="A35" s="1" t="s">
        <v>1</v>
      </c>
      <c r="B35" s="1" t="s">
        <v>170</v>
      </c>
      <c r="C35" s="6">
        <f t="shared" si="0"/>
        <v>31.29572231371802</v>
      </c>
      <c r="D35" s="1">
        <f t="shared" si="1"/>
        <v>41</v>
      </c>
      <c r="E35">
        <v>3</v>
      </c>
      <c r="F35">
        <f>13*12</f>
        <v>156</v>
      </c>
      <c r="G35">
        <v>115</v>
      </c>
      <c r="H35" s="3">
        <v>120</v>
      </c>
      <c r="K35" s="3"/>
      <c r="L35" s="3"/>
      <c r="N35" s="3"/>
      <c r="O35" s="3"/>
    </row>
    <row r="36" spans="1:17">
      <c r="C36" s="3"/>
      <c r="K36" s="3"/>
      <c r="L36" s="3"/>
      <c r="N36" s="3"/>
      <c r="O36" s="3"/>
      <c r="P36" s="3"/>
      <c r="Q36" s="3"/>
    </row>
    <row r="37" spans="1:17">
      <c r="C37" s="3"/>
      <c r="K37" s="3"/>
      <c r="L37" s="3"/>
    </row>
    <row r="38" spans="1:17">
      <c r="C38" s="3"/>
      <c r="K38" s="3"/>
    </row>
    <row r="39" spans="1:17">
      <c r="C39" s="3"/>
      <c r="K39" s="3"/>
    </row>
    <row r="40" spans="1:17">
      <c r="C40" s="3"/>
      <c r="K40" s="3"/>
    </row>
    <row r="41" spans="1:17">
      <c r="C41" s="3"/>
      <c r="K41" s="3"/>
      <c r="L41" s="3"/>
      <c r="N41" s="3"/>
      <c r="O41" s="3"/>
      <c r="P41" s="3"/>
      <c r="Q41" s="3"/>
    </row>
    <row r="42" spans="1:17">
      <c r="C42" s="3"/>
      <c r="K42" s="3"/>
      <c r="L42" s="3"/>
      <c r="N42" s="3"/>
      <c r="O42" s="3"/>
      <c r="P42" s="3"/>
      <c r="Q42" s="3"/>
    </row>
    <row r="43" spans="1:17">
      <c r="C43" s="3"/>
      <c r="K43" s="3"/>
      <c r="L43" s="3"/>
      <c r="O43" s="3"/>
      <c r="P43" s="3"/>
      <c r="Q43" s="3"/>
    </row>
  </sheetData>
  <mergeCells count="1">
    <mergeCell ref="C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A71"/>
  <sheetViews>
    <sheetView workbookViewId="0">
      <selection sqref="A1:D71"/>
    </sheetView>
  </sheetViews>
  <sheetFormatPr defaultRowHeight="15"/>
  <cols>
    <col min="1" max="1" width="8.7109375" customWidth="1"/>
    <col min="2" max="2" width="25.7109375" customWidth="1"/>
    <col min="3" max="4" width="12.7109375" customWidth="1"/>
    <col min="5" max="5" width="14.85546875" customWidth="1"/>
  </cols>
  <sheetData>
    <row r="1" spans="1:20">
      <c r="E1" t="s">
        <v>108</v>
      </c>
      <c r="F1" s="5">
        <v>0.05</v>
      </c>
      <c r="G1" s="2" t="s">
        <v>109</v>
      </c>
      <c r="H1">
        <v>120</v>
      </c>
      <c r="I1" t="s">
        <v>110</v>
      </c>
    </row>
    <row r="2" spans="1:20">
      <c r="A2" s="7"/>
      <c r="B2" s="7"/>
      <c r="C2" s="14" t="s">
        <v>5</v>
      </c>
      <c r="D2" s="14"/>
      <c r="E2" s="2" t="s">
        <v>107</v>
      </c>
      <c r="F2">
        <v>12</v>
      </c>
    </row>
    <row r="3" spans="1:20">
      <c r="A3" s="8" t="s">
        <v>0</v>
      </c>
      <c r="B3" s="8" t="s">
        <v>77</v>
      </c>
      <c r="C3" s="8" t="s">
        <v>4</v>
      </c>
      <c r="D3" s="8" t="s">
        <v>111</v>
      </c>
      <c r="E3" t="s">
        <v>106</v>
      </c>
      <c r="F3" t="s">
        <v>18</v>
      </c>
    </row>
    <row r="4" spans="1:20">
      <c r="A4" s="1" t="s">
        <v>137</v>
      </c>
      <c r="B4" s="1" t="s">
        <v>171</v>
      </c>
      <c r="C4" s="6">
        <f t="shared" ref="C4:C21" si="0">(SUM(F4:AM4)+E4*$F$2*(PI()/2-2))/12</f>
        <v>160.83333333333334</v>
      </c>
      <c r="D4" s="1">
        <f>FLOOR(MAX(C4+$H$1/12,C4*(1+$F$1)),1)</f>
        <v>170</v>
      </c>
      <c r="F4">
        <v>236</v>
      </c>
      <c r="G4">
        <v>369</v>
      </c>
      <c r="H4">
        <v>219</v>
      </c>
      <c r="I4">
        <v>65</v>
      </c>
      <c r="J4">
        <v>168</v>
      </c>
      <c r="K4">
        <f>FLOOR(RADIANS(95)*125/2,1)</f>
        <v>103</v>
      </c>
      <c r="L4">
        <v>170</v>
      </c>
      <c r="M4">
        <v>70</v>
      </c>
      <c r="N4">
        <v>410</v>
      </c>
      <c r="O4">
        <v>120</v>
      </c>
    </row>
    <row r="5" spans="1:20">
      <c r="A5" s="1" t="s">
        <v>137</v>
      </c>
      <c r="B5" s="1" t="s">
        <v>232</v>
      </c>
      <c r="C5" s="6">
        <f t="shared" si="0"/>
        <v>172.25</v>
      </c>
      <c r="D5" s="1">
        <f t="shared" ref="D5:D66" si="1">FLOOR(MAX(C5+$H$1/12,C5*(1+$F$1)),1)</f>
        <v>182</v>
      </c>
      <c r="F5">
        <v>236</v>
      </c>
      <c r="G5">
        <v>369</v>
      </c>
      <c r="H5">
        <v>219</v>
      </c>
      <c r="I5">
        <v>65</v>
      </c>
      <c r="J5">
        <v>168</v>
      </c>
      <c r="K5">
        <f>FLOOR(RADIANS(95)*125/2,1)</f>
        <v>103</v>
      </c>
      <c r="L5">
        <v>170</v>
      </c>
      <c r="M5">
        <v>70</v>
      </c>
      <c r="N5">
        <v>410</v>
      </c>
      <c r="O5">
        <v>71</v>
      </c>
      <c r="P5">
        <v>66</v>
      </c>
      <c r="Q5">
        <v>120</v>
      </c>
    </row>
    <row r="6" spans="1:20">
      <c r="A6" s="1" t="s">
        <v>137</v>
      </c>
      <c r="B6" s="1" t="s">
        <v>189</v>
      </c>
      <c r="C6" s="6">
        <f t="shared" si="0"/>
        <v>170.83333333333334</v>
      </c>
      <c r="D6" s="1">
        <f t="shared" si="1"/>
        <v>180</v>
      </c>
      <c r="F6">
        <v>236</v>
      </c>
      <c r="G6">
        <v>369</v>
      </c>
      <c r="H6">
        <v>219</v>
      </c>
      <c r="I6">
        <v>65</v>
      </c>
      <c r="J6">
        <v>168</v>
      </c>
      <c r="K6">
        <f>FLOOR(RADIANS(95)*125/2,1)</f>
        <v>103</v>
      </c>
      <c r="L6">
        <v>170</v>
      </c>
      <c r="M6">
        <v>70</v>
      </c>
      <c r="N6">
        <v>410</v>
      </c>
      <c r="O6">
        <v>37</v>
      </c>
      <c r="P6">
        <v>115</v>
      </c>
      <c r="Q6">
        <v>52</v>
      </c>
      <c r="R6">
        <v>36</v>
      </c>
    </row>
    <row r="7" spans="1:20">
      <c r="A7" s="1" t="s">
        <v>137</v>
      </c>
      <c r="B7" s="1" t="s">
        <v>190</v>
      </c>
      <c r="C7" s="6">
        <f t="shared" si="0"/>
        <v>172.91666666666666</v>
      </c>
      <c r="D7" s="1">
        <f t="shared" si="1"/>
        <v>182</v>
      </c>
      <c r="F7">
        <v>236</v>
      </c>
      <c r="G7">
        <v>369</v>
      </c>
      <c r="H7">
        <v>219</v>
      </c>
      <c r="I7">
        <v>65</v>
      </c>
      <c r="J7">
        <v>168</v>
      </c>
      <c r="K7">
        <f t="shared" ref="K7:K31" si="2">FLOOR(RADIANS(95)*125/2,1)</f>
        <v>103</v>
      </c>
      <c r="L7">
        <v>170</v>
      </c>
      <c r="M7">
        <v>70</v>
      </c>
      <c r="N7">
        <v>410</v>
      </c>
      <c r="O7">
        <v>37</v>
      </c>
      <c r="P7">
        <v>115</v>
      </c>
      <c r="Q7">
        <v>52</v>
      </c>
      <c r="R7">
        <v>33</v>
      </c>
      <c r="S7">
        <v>28</v>
      </c>
    </row>
    <row r="8" spans="1:20">
      <c r="A8" s="1" t="s">
        <v>137</v>
      </c>
      <c r="B8" s="1" t="s">
        <v>191</v>
      </c>
      <c r="C8" s="6">
        <f t="shared" si="0"/>
        <v>176.33333333333334</v>
      </c>
      <c r="D8" s="1">
        <f t="shared" si="1"/>
        <v>186</v>
      </c>
      <c r="F8">
        <v>236</v>
      </c>
      <c r="G8">
        <v>369</v>
      </c>
      <c r="H8">
        <v>219</v>
      </c>
      <c r="I8">
        <v>65</v>
      </c>
      <c r="J8">
        <v>168</v>
      </c>
      <c r="K8">
        <f t="shared" si="2"/>
        <v>103</v>
      </c>
      <c r="L8">
        <v>170</v>
      </c>
      <c r="M8">
        <v>70</v>
      </c>
      <c r="N8">
        <v>410</v>
      </c>
      <c r="O8">
        <v>37</v>
      </c>
      <c r="P8">
        <v>115</v>
      </c>
      <c r="Q8">
        <v>52</v>
      </c>
      <c r="R8">
        <v>66</v>
      </c>
      <c r="S8">
        <v>36</v>
      </c>
    </row>
    <row r="9" spans="1:20">
      <c r="A9" s="1" t="s">
        <v>137</v>
      </c>
      <c r="B9" s="1" t="s">
        <v>192</v>
      </c>
      <c r="C9" s="6">
        <f t="shared" si="0"/>
        <v>184.66666666666666</v>
      </c>
      <c r="D9" s="1">
        <f t="shared" si="1"/>
        <v>194</v>
      </c>
      <c r="F9">
        <v>236</v>
      </c>
      <c r="G9">
        <v>369</v>
      </c>
      <c r="H9">
        <v>219</v>
      </c>
      <c r="I9">
        <v>65</v>
      </c>
      <c r="J9">
        <v>168</v>
      </c>
      <c r="K9">
        <f t="shared" si="2"/>
        <v>103</v>
      </c>
      <c r="L9">
        <v>170</v>
      </c>
      <c r="M9">
        <v>70</v>
      </c>
      <c r="N9">
        <v>410</v>
      </c>
      <c r="O9">
        <v>37</v>
      </c>
      <c r="P9">
        <v>115</v>
      </c>
      <c r="Q9">
        <v>52</v>
      </c>
      <c r="R9">
        <v>100</v>
      </c>
      <c r="S9">
        <v>66</v>
      </c>
      <c r="T9">
        <v>36</v>
      </c>
    </row>
    <row r="10" spans="1:20">
      <c r="A10" s="1" t="s">
        <v>137</v>
      </c>
      <c r="B10" s="1" t="s">
        <v>193</v>
      </c>
      <c r="C10" s="6">
        <f t="shared" si="0"/>
        <v>181.25</v>
      </c>
      <c r="D10" s="1">
        <f t="shared" si="1"/>
        <v>191</v>
      </c>
      <c r="F10">
        <v>236</v>
      </c>
      <c r="G10">
        <v>369</v>
      </c>
      <c r="H10">
        <v>219</v>
      </c>
      <c r="I10">
        <v>65</v>
      </c>
      <c r="J10">
        <v>168</v>
      </c>
      <c r="K10">
        <f t="shared" si="2"/>
        <v>103</v>
      </c>
      <c r="L10">
        <v>170</v>
      </c>
      <c r="M10">
        <v>70</v>
      </c>
      <c r="N10">
        <v>410</v>
      </c>
      <c r="O10">
        <v>37</v>
      </c>
      <c r="P10">
        <v>115</v>
      </c>
      <c r="Q10">
        <v>52</v>
      </c>
      <c r="R10">
        <v>100</v>
      </c>
      <c r="S10">
        <v>33</v>
      </c>
      <c r="T10">
        <v>28</v>
      </c>
    </row>
    <row r="11" spans="1:20">
      <c r="A11" s="1" t="s">
        <v>137</v>
      </c>
      <c r="B11" s="1" t="s">
        <v>194</v>
      </c>
      <c r="C11" s="6">
        <f t="shared" si="0"/>
        <v>179.16666666666666</v>
      </c>
      <c r="D11" s="1">
        <f t="shared" si="1"/>
        <v>189</v>
      </c>
      <c r="F11">
        <v>236</v>
      </c>
      <c r="G11">
        <v>369</v>
      </c>
      <c r="H11">
        <v>219</v>
      </c>
      <c r="I11">
        <v>65</v>
      </c>
      <c r="J11">
        <v>168</v>
      </c>
      <c r="K11">
        <f t="shared" si="2"/>
        <v>103</v>
      </c>
      <c r="L11">
        <v>170</v>
      </c>
      <c r="M11">
        <v>70</v>
      </c>
      <c r="N11">
        <v>410</v>
      </c>
      <c r="O11">
        <v>37</v>
      </c>
      <c r="P11">
        <v>115</v>
      </c>
      <c r="Q11">
        <v>52</v>
      </c>
      <c r="R11">
        <v>100</v>
      </c>
      <c r="S11">
        <v>36</v>
      </c>
    </row>
    <row r="12" spans="1:20">
      <c r="A12" s="1" t="s">
        <v>137</v>
      </c>
      <c r="B12" s="1" t="s">
        <v>195</v>
      </c>
      <c r="C12" s="6">
        <f t="shared" si="0"/>
        <v>179.16666666666666</v>
      </c>
      <c r="D12" s="1">
        <f t="shared" si="1"/>
        <v>189</v>
      </c>
      <c r="F12">
        <v>236</v>
      </c>
      <c r="G12">
        <v>369</v>
      </c>
      <c r="H12">
        <v>219</v>
      </c>
      <c r="I12">
        <v>65</v>
      </c>
      <c r="J12">
        <v>168</v>
      </c>
      <c r="K12">
        <f t="shared" si="2"/>
        <v>103</v>
      </c>
      <c r="L12">
        <v>170</v>
      </c>
      <c r="M12">
        <v>70</v>
      </c>
      <c r="N12">
        <v>410</v>
      </c>
      <c r="O12">
        <v>37</v>
      </c>
      <c r="P12">
        <v>115</v>
      </c>
      <c r="Q12">
        <v>52</v>
      </c>
      <c r="R12">
        <v>100</v>
      </c>
      <c r="S12">
        <v>36</v>
      </c>
    </row>
    <row r="13" spans="1:20">
      <c r="A13" s="1" t="s">
        <v>137</v>
      </c>
      <c r="B13" s="1" t="s">
        <v>196</v>
      </c>
      <c r="C13" s="6">
        <f t="shared" si="0"/>
        <v>181.25</v>
      </c>
      <c r="D13" s="1">
        <f t="shared" si="1"/>
        <v>191</v>
      </c>
      <c r="F13">
        <v>236</v>
      </c>
      <c r="G13">
        <v>369</v>
      </c>
      <c r="H13">
        <v>219</v>
      </c>
      <c r="I13">
        <v>65</v>
      </c>
      <c r="J13">
        <v>168</v>
      </c>
      <c r="K13">
        <f t="shared" si="2"/>
        <v>103</v>
      </c>
      <c r="L13">
        <v>170</v>
      </c>
      <c r="M13">
        <v>70</v>
      </c>
      <c r="N13">
        <v>410</v>
      </c>
      <c r="O13">
        <v>37</v>
      </c>
      <c r="P13">
        <v>115</v>
      </c>
      <c r="Q13">
        <v>52</v>
      </c>
      <c r="R13">
        <v>100</v>
      </c>
      <c r="S13">
        <v>33</v>
      </c>
      <c r="T13">
        <v>28</v>
      </c>
    </row>
    <row r="14" spans="1:20">
      <c r="A14" s="1" t="s">
        <v>137</v>
      </c>
      <c r="B14" s="1" t="s">
        <v>197</v>
      </c>
      <c r="C14" s="6">
        <f t="shared" si="0"/>
        <v>184.66666666666666</v>
      </c>
      <c r="D14" s="1">
        <f t="shared" si="1"/>
        <v>194</v>
      </c>
      <c r="F14">
        <v>236</v>
      </c>
      <c r="G14">
        <v>369</v>
      </c>
      <c r="H14">
        <v>219</v>
      </c>
      <c r="I14">
        <v>65</v>
      </c>
      <c r="J14">
        <v>168</v>
      </c>
      <c r="K14">
        <f t="shared" si="2"/>
        <v>103</v>
      </c>
      <c r="L14">
        <v>170</v>
      </c>
      <c r="M14">
        <v>70</v>
      </c>
      <c r="N14">
        <v>410</v>
      </c>
      <c r="O14">
        <v>37</v>
      </c>
      <c r="P14">
        <v>115</v>
      </c>
      <c r="Q14">
        <v>52</v>
      </c>
      <c r="R14">
        <v>100</v>
      </c>
      <c r="S14">
        <v>66</v>
      </c>
      <c r="T14">
        <v>36</v>
      </c>
    </row>
    <row r="15" spans="1:20">
      <c r="A15" s="1" t="s">
        <v>137</v>
      </c>
      <c r="B15" s="1" t="s">
        <v>198</v>
      </c>
      <c r="C15" s="6">
        <f t="shared" si="0"/>
        <v>193</v>
      </c>
      <c r="D15" s="1">
        <f t="shared" si="1"/>
        <v>203</v>
      </c>
      <c r="F15">
        <v>236</v>
      </c>
      <c r="G15">
        <v>369</v>
      </c>
      <c r="H15">
        <v>219</v>
      </c>
      <c r="I15">
        <v>65</v>
      </c>
      <c r="J15">
        <v>168</v>
      </c>
      <c r="K15">
        <f t="shared" si="2"/>
        <v>103</v>
      </c>
      <c r="L15">
        <v>170</v>
      </c>
      <c r="M15">
        <v>70</v>
      </c>
      <c r="N15">
        <v>410</v>
      </c>
      <c r="O15">
        <v>37</v>
      </c>
      <c r="P15">
        <v>115</v>
      </c>
      <c r="Q15">
        <v>52</v>
      </c>
      <c r="R15">
        <v>200</v>
      </c>
      <c r="S15">
        <v>66</v>
      </c>
      <c r="T15">
        <v>36</v>
      </c>
    </row>
    <row r="16" spans="1:20">
      <c r="A16" s="1" t="s">
        <v>137</v>
      </c>
      <c r="B16" s="1" t="s">
        <v>199</v>
      </c>
      <c r="C16" s="6">
        <f t="shared" si="0"/>
        <v>189.58333333333334</v>
      </c>
      <c r="D16" s="1">
        <f t="shared" si="1"/>
        <v>199</v>
      </c>
      <c r="F16">
        <v>236</v>
      </c>
      <c r="G16">
        <v>369</v>
      </c>
      <c r="H16">
        <v>219</v>
      </c>
      <c r="I16">
        <v>65</v>
      </c>
      <c r="J16">
        <v>168</v>
      </c>
      <c r="K16">
        <f t="shared" si="2"/>
        <v>103</v>
      </c>
      <c r="L16">
        <v>170</v>
      </c>
      <c r="M16">
        <v>70</v>
      </c>
      <c r="N16">
        <v>410</v>
      </c>
      <c r="O16">
        <v>37</v>
      </c>
      <c r="P16">
        <v>115</v>
      </c>
      <c r="Q16">
        <v>52</v>
      </c>
      <c r="R16">
        <v>200</v>
      </c>
      <c r="S16">
        <v>33</v>
      </c>
      <c r="T16">
        <v>28</v>
      </c>
    </row>
    <row r="17" spans="1:27">
      <c r="A17" s="1" t="s">
        <v>137</v>
      </c>
      <c r="B17" s="1" t="s">
        <v>200</v>
      </c>
      <c r="C17" s="6">
        <f t="shared" si="0"/>
        <v>187.5</v>
      </c>
      <c r="D17" s="1">
        <f t="shared" si="1"/>
        <v>197</v>
      </c>
      <c r="F17">
        <v>236</v>
      </c>
      <c r="G17">
        <v>369</v>
      </c>
      <c r="H17">
        <v>219</v>
      </c>
      <c r="I17">
        <v>65</v>
      </c>
      <c r="J17">
        <v>168</v>
      </c>
      <c r="K17">
        <f t="shared" si="2"/>
        <v>103</v>
      </c>
      <c r="L17">
        <v>170</v>
      </c>
      <c r="M17">
        <v>70</v>
      </c>
      <c r="N17">
        <v>410</v>
      </c>
      <c r="O17">
        <v>37</v>
      </c>
      <c r="P17">
        <v>115</v>
      </c>
      <c r="Q17">
        <v>52</v>
      </c>
      <c r="R17">
        <v>200</v>
      </c>
      <c r="S17">
        <v>36</v>
      </c>
    </row>
    <row r="18" spans="1:27">
      <c r="A18" s="1" t="s">
        <v>137</v>
      </c>
      <c r="B18" s="1" t="s">
        <v>172</v>
      </c>
      <c r="C18" s="6">
        <f t="shared" si="0"/>
        <v>204.08333333333334</v>
      </c>
      <c r="D18" s="1">
        <f t="shared" si="1"/>
        <v>214</v>
      </c>
      <c r="F18">
        <v>236</v>
      </c>
      <c r="G18">
        <v>369</v>
      </c>
      <c r="H18">
        <v>219</v>
      </c>
      <c r="I18">
        <v>65</v>
      </c>
      <c r="J18">
        <v>168</v>
      </c>
      <c r="K18">
        <f t="shared" si="2"/>
        <v>103</v>
      </c>
      <c r="L18">
        <v>170</v>
      </c>
      <c r="M18">
        <v>70</v>
      </c>
      <c r="N18">
        <v>410</v>
      </c>
      <c r="O18">
        <v>71</v>
      </c>
      <c r="P18">
        <v>265</v>
      </c>
      <c r="Q18">
        <v>153</v>
      </c>
      <c r="R18">
        <v>6</v>
      </c>
      <c r="S18">
        <v>24</v>
      </c>
      <c r="T18">
        <v>120</v>
      </c>
    </row>
    <row r="19" spans="1:27">
      <c r="A19" s="1" t="s">
        <v>137</v>
      </c>
      <c r="B19" s="1" t="s">
        <v>173</v>
      </c>
      <c r="C19" s="6">
        <f t="shared" si="0"/>
        <v>209.25</v>
      </c>
      <c r="D19" s="1">
        <f t="shared" si="1"/>
        <v>219</v>
      </c>
      <c r="F19">
        <v>236</v>
      </c>
      <c r="G19">
        <v>369</v>
      </c>
      <c r="H19">
        <v>219</v>
      </c>
      <c r="I19">
        <v>65</v>
      </c>
      <c r="J19">
        <v>168</v>
      </c>
      <c r="K19">
        <f t="shared" si="2"/>
        <v>103</v>
      </c>
      <c r="L19">
        <v>170</v>
      </c>
      <c r="M19">
        <v>70</v>
      </c>
      <c r="N19">
        <v>410</v>
      </c>
      <c r="O19">
        <v>71</v>
      </c>
      <c r="P19">
        <v>265</v>
      </c>
      <c r="Q19">
        <v>153</v>
      </c>
      <c r="R19">
        <v>6</v>
      </c>
      <c r="S19">
        <v>24</v>
      </c>
      <c r="T19">
        <v>38</v>
      </c>
      <c r="U19">
        <v>24</v>
      </c>
      <c r="V19">
        <v>120</v>
      </c>
    </row>
    <row r="20" spans="1:27">
      <c r="A20" s="1" t="s">
        <v>137</v>
      </c>
      <c r="B20" s="1" t="s">
        <v>174</v>
      </c>
      <c r="C20" s="6">
        <f t="shared" si="0"/>
        <v>214.41666666666666</v>
      </c>
      <c r="D20" s="1">
        <f t="shared" si="1"/>
        <v>225</v>
      </c>
      <c r="F20">
        <v>236</v>
      </c>
      <c r="G20">
        <v>369</v>
      </c>
      <c r="H20">
        <v>219</v>
      </c>
      <c r="I20">
        <v>65</v>
      </c>
      <c r="J20">
        <v>168</v>
      </c>
      <c r="K20">
        <f t="shared" si="2"/>
        <v>103</v>
      </c>
      <c r="L20">
        <v>170</v>
      </c>
      <c r="M20">
        <v>70</v>
      </c>
      <c r="N20">
        <v>410</v>
      </c>
      <c r="O20">
        <v>71</v>
      </c>
      <c r="P20">
        <v>265</v>
      </c>
      <c r="Q20">
        <v>153</v>
      </c>
      <c r="R20">
        <v>6</v>
      </c>
      <c r="S20">
        <v>24</v>
      </c>
      <c r="T20">
        <v>38</v>
      </c>
      <c r="U20">
        <v>24</v>
      </c>
      <c r="V20">
        <v>38</v>
      </c>
      <c r="W20">
        <v>24</v>
      </c>
      <c r="X20">
        <v>120</v>
      </c>
    </row>
    <row r="21" spans="1:27">
      <c r="A21" s="1" t="s">
        <v>137</v>
      </c>
      <c r="B21" s="1" t="s">
        <v>175</v>
      </c>
      <c r="C21" s="6">
        <f t="shared" si="0"/>
        <v>219.58333333333334</v>
      </c>
      <c r="D21" s="1">
        <f t="shared" si="1"/>
        <v>230</v>
      </c>
      <c r="F21">
        <v>236</v>
      </c>
      <c r="G21">
        <v>369</v>
      </c>
      <c r="H21">
        <v>219</v>
      </c>
      <c r="I21">
        <v>65</v>
      </c>
      <c r="J21">
        <v>168</v>
      </c>
      <c r="K21">
        <f t="shared" si="2"/>
        <v>103</v>
      </c>
      <c r="L21">
        <v>170</v>
      </c>
      <c r="M21">
        <v>70</v>
      </c>
      <c r="N21">
        <v>410</v>
      </c>
      <c r="O21">
        <v>71</v>
      </c>
      <c r="P21">
        <v>265</v>
      </c>
      <c r="Q21">
        <v>153</v>
      </c>
      <c r="R21">
        <v>6</v>
      </c>
      <c r="S21">
        <v>24</v>
      </c>
      <c r="T21">
        <v>38</v>
      </c>
      <c r="U21">
        <v>24</v>
      </c>
      <c r="V21">
        <v>38</v>
      </c>
      <c r="W21">
        <v>24</v>
      </c>
      <c r="X21">
        <v>38</v>
      </c>
      <c r="Y21">
        <v>24</v>
      </c>
      <c r="Z21">
        <v>120</v>
      </c>
    </row>
    <row r="22" spans="1:27">
      <c r="A22" s="1" t="s">
        <v>137</v>
      </c>
      <c r="B22" s="1" t="s">
        <v>182</v>
      </c>
      <c r="C22" s="6">
        <f>(SUM(F22:AM22)+E22*$F$2*(PI()/2-2))/12</f>
        <v>225.08333333333334</v>
      </c>
      <c r="D22" s="1">
        <f t="shared" si="1"/>
        <v>236</v>
      </c>
      <c r="F22">
        <v>236</v>
      </c>
      <c r="G22">
        <v>369</v>
      </c>
      <c r="H22">
        <v>219</v>
      </c>
      <c r="I22">
        <v>65</v>
      </c>
      <c r="J22">
        <v>168</v>
      </c>
      <c r="K22">
        <f t="shared" si="2"/>
        <v>103</v>
      </c>
      <c r="L22">
        <v>170</v>
      </c>
      <c r="M22">
        <v>70</v>
      </c>
      <c r="N22">
        <v>410</v>
      </c>
      <c r="O22">
        <v>71</v>
      </c>
      <c r="P22">
        <v>265</v>
      </c>
      <c r="Q22">
        <v>153</v>
      </c>
      <c r="R22">
        <v>6</v>
      </c>
      <c r="S22">
        <v>24</v>
      </c>
      <c r="T22">
        <v>38</v>
      </c>
      <c r="U22">
        <v>24</v>
      </c>
      <c r="V22">
        <v>38</v>
      </c>
      <c r="W22">
        <v>24</v>
      </c>
      <c r="X22">
        <v>38</v>
      </c>
      <c r="Y22">
        <v>24</v>
      </c>
      <c r="Z22">
        <v>66</v>
      </c>
      <c r="AA22">
        <v>120</v>
      </c>
    </row>
    <row r="23" spans="1:27">
      <c r="A23" s="1" t="s">
        <v>137</v>
      </c>
      <c r="B23" s="1" t="s">
        <v>176</v>
      </c>
      <c r="C23" s="6">
        <f t="shared" ref="C23:C71" si="3">(SUM(F23:AM23)+E23*$F$2*(PI()/2-2))/12</f>
        <v>209.66666666666666</v>
      </c>
      <c r="D23" s="1">
        <f t="shared" si="1"/>
        <v>220</v>
      </c>
      <c r="F23">
        <v>236</v>
      </c>
      <c r="G23">
        <v>369</v>
      </c>
      <c r="H23">
        <v>219</v>
      </c>
      <c r="I23">
        <v>65</v>
      </c>
      <c r="J23">
        <v>168</v>
      </c>
      <c r="K23">
        <f t="shared" si="2"/>
        <v>103</v>
      </c>
      <c r="L23">
        <v>170</v>
      </c>
      <c r="M23">
        <v>70</v>
      </c>
      <c r="N23">
        <v>410</v>
      </c>
      <c r="O23">
        <v>71</v>
      </c>
      <c r="P23">
        <v>515</v>
      </c>
      <c r="Q23">
        <v>120</v>
      </c>
    </row>
    <row r="24" spans="1:27">
      <c r="A24" s="1" t="s">
        <v>137</v>
      </c>
      <c r="B24" s="1" t="s">
        <v>177</v>
      </c>
      <c r="C24" s="6">
        <f t="shared" si="3"/>
        <v>128.66666666666666</v>
      </c>
      <c r="D24" s="1">
        <f t="shared" si="1"/>
        <v>138</v>
      </c>
      <c r="F24">
        <v>236</v>
      </c>
      <c r="G24">
        <v>369</v>
      </c>
      <c r="H24">
        <v>219</v>
      </c>
      <c r="I24">
        <v>65</v>
      </c>
      <c r="J24">
        <v>168</v>
      </c>
      <c r="K24">
        <f t="shared" si="2"/>
        <v>103</v>
      </c>
      <c r="L24">
        <v>170</v>
      </c>
      <c r="M24">
        <v>70</v>
      </c>
      <c r="N24">
        <v>24</v>
      </c>
      <c r="O24">
        <v>120</v>
      </c>
    </row>
    <row r="25" spans="1:27">
      <c r="A25" s="1" t="s">
        <v>137</v>
      </c>
      <c r="B25" s="1" t="s">
        <v>225</v>
      </c>
      <c r="C25" s="6">
        <f t="shared" si="3"/>
        <v>126.33333333333333</v>
      </c>
      <c r="D25" s="1">
        <f t="shared" si="1"/>
        <v>136</v>
      </c>
      <c r="F25">
        <v>236</v>
      </c>
      <c r="G25">
        <v>369</v>
      </c>
      <c r="H25">
        <v>219</v>
      </c>
      <c r="I25">
        <v>65</v>
      </c>
      <c r="J25">
        <v>168</v>
      </c>
      <c r="K25">
        <f t="shared" si="2"/>
        <v>103</v>
      </c>
      <c r="L25">
        <v>170</v>
      </c>
      <c r="M25">
        <v>66</v>
      </c>
      <c r="N25">
        <v>120</v>
      </c>
    </row>
    <row r="26" spans="1:27">
      <c r="A26" s="1" t="s">
        <v>137</v>
      </c>
      <c r="B26" s="1" t="s">
        <v>201</v>
      </c>
      <c r="C26" s="6">
        <f t="shared" si="3"/>
        <v>145.58333333333334</v>
      </c>
      <c r="D26" s="1">
        <f t="shared" si="1"/>
        <v>155</v>
      </c>
      <c r="F26">
        <v>236</v>
      </c>
      <c r="G26">
        <v>369</v>
      </c>
      <c r="H26">
        <v>219</v>
      </c>
      <c r="I26">
        <v>65</v>
      </c>
      <c r="J26">
        <v>168</v>
      </c>
      <c r="K26">
        <f t="shared" si="2"/>
        <v>103</v>
      </c>
      <c r="L26">
        <v>170</v>
      </c>
      <c r="M26">
        <v>70</v>
      </c>
      <c r="N26">
        <v>40</v>
      </c>
      <c r="O26">
        <v>115</v>
      </c>
      <c r="P26">
        <v>56</v>
      </c>
      <c r="Q26">
        <v>100</v>
      </c>
      <c r="R26">
        <v>36</v>
      </c>
    </row>
    <row r="27" spans="1:27">
      <c r="A27" s="1" t="s">
        <v>137</v>
      </c>
      <c r="B27" s="1" t="s">
        <v>202</v>
      </c>
      <c r="C27" s="6">
        <f t="shared" si="3"/>
        <v>147.66666666666666</v>
      </c>
      <c r="D27" s="1">
        <f t="shared" si="1"/>
        <v>157</v>
      </c>
      <c r="F27">
        <v>236</v>
      </c>
      <c r="G27">
        <v>369</v>
      </c>
      <c r="H27">
        <v>219</v>
      </c>
      <c r="I27">
        <v>65</v>
      </c>
      <c r="J27">
        <v>168</v>
      </c>
      <c r="K27">
        <f t="shared" si="2"/>
        <v>103</v>
      </c>
      <c r="L27">
        <v>170</v>
      </c>
      <c r="M27">
        <v>70</v>
      </c>
      <c r="N27">
        <v>40</v>
      </c>
      <c r="O27">
        <v>115</v>
      </c>
      <c r="P27">
        <v>56</v>
      </c>
      <c r="Q27">
        <v>100</v>
      </c>
      <c r="R27">
        <v>33</v>
      </c>
      <c r="S27">
        <v>28</v>
      </c>
    </row>
    <row r="28" spans="1:27">
      <c r="A28" s="1" t="s">
        <v>137</v>
      </c>
      <c r="B28" s="1" t="s">
        <v>203</v>
      </c>
      <c r="C28" s="6">
        <f t="shared" si="3"/>
        <v>151.08333333333334</v>
      </c>
      <c r="D28" s="1">
        <f t="shared" si="1"/>
        <v>161</v>
      </c>
      <c r="F28">
        <v>236</v>
      </c>
      <c r="G28">
        <v>369</v>
      </c>
      <c r="H28">
        <v>219</v>
      </c>
      <c r="I28">
        <v>65</v>
      </c>
      <c r="J28">
        <v>168</v>
      </c>
      <c r="K28">
        <f t="shared" si="2"/>
        <v>103</v>
      </c>
      <c r="L28">
        <v>170</v>
      </c>
      <c r="M28">
        <v>70</v>
      </c>
      <c r="N28">
        <v>40</v>
      </c>
      <c r="O28">
        <v>115</v>
      </c>
      <c r="P28">
        <v>56</v>
      </c>
      <c r="Q28">
        <v>100</v>
      </c>
      <c r="R28">
        <v>66</v>
      </c>
      <c r="S28">
        <v>36</v>
      </c>
    </row>
    <row r="29" spans="1:27">
      <c r="A29" s="1" t="s">
        <v>137</v>
      </c>
      <c r="B29" s="1" t="s">
        <v>204</v>
      </c>
      <c r="C29" s="6">
        <f t="shared" si="3"/>
        <v>142.75</v>
      </c>
      <c r="D29" s="1">
        <f t="shared" si="1"/>
        <v>152</v>
      </c>
      <c r="F29">
        <v>236</v>
      </c>
      <c r="G29">
        <v>369</v>
      </c>
      <c r="H29">
        <v>219</v>
      </c>
      <c r="I29">
        <v>65</v>
      </c>
      <c r="J29">
        <v>168</v>
      </c>
      <c r="K29">
        <f t="shared" si="2"/>
        <v>103</v>
      </c>
      <c r="L29">
        <v>170</v>
      </c>
      <c r="M29">
        <v>70</v>
      </c>
      <c r="N29">
        <v>40</v>
      </c>
      <c r="O29">
        <v>115</v>
      </c>
      <c r="P29">
        <v>56</v>
      </c>
      <c r="Q29">
        <v>66</v>
      </c>
      <c r="R29">
        <v>36</v>
      </c>
    </row>
    <row r="30" spans="1:27">
      <c r="A30" s="1" t="s">
        <v>137</v>
      </c>
      <c r="B30" s="1" t="s">
        <v>205</v>
      </c>
      <c r="C30" s="6">
        <f t="shared" si="3"/>
        <v>139.33333333333334</v>
      </c>
      <c r="D30" s="1">
        <f t="shared" si="1"/>
        <v>149</v>
      </c>
      <c r="F30">
        <v>236</v>
      </c>
      <c r="G30">
        <v>369</v>
      </c>
      <c r="H30">
        <v>219</v>
      </c>
      <c r="I30">
        <v>65</v>
      </c>
      <c r="J30">
        <v>168</v>
      </c>
      <c r="K30">
        <f t="shared" si="2"/>
        <v>103</v>
      </c>
      <c r="L30">
        <v>170</v>
      </c>
      <c r="M30">
        <v>70</v>
      </c>
      <c r="N30">
        <v>40</v>
      </c>
      <c r="O30">
        <v>115</v>
      </c>
      <c r="P30">
        <v>56</v>
      </c>
      <c r="Q30">
        <v>33</v>
      </c>
      <c r="R30">
        <v>28</v>
      </c>
    </row>
    <row r="31" spans="1:27">
      <c r="A31" s="1" t="s">
        <v>137</v>
      </c>
      <c r="B31" s="1" t="s">
        <v>206</v>
      </c>
      <c r="C31" s="6">
        <f t="shared" si="3"/>
        <v>137.25</v>
      </c>
      <c r="D31" s="1">
        <f t="shared" si="1"/>
        <v>147</v>
      </c>
      <c r="F31">
        <v>236</v>
      </c>
      <c r="G31">
        <v>369</v>
      </c>
      <c r="H31">
        <v>219</v>
      </c>
      <c r="I31">
        <v>65</v>
      </c>
      <c r="J31">
        <v>168</v>
      </c>
      <c r="K31">
        <f t="shared" si="2"/>
        <v>103</v>
      </c>
      <c r="L31">
        <v>170</v>
      </c>
      <c r="M31">
        <v>70</v>
      </c>
      <c r="N31">
        <v>40</v>
      </c>
      <c r="O31">
        <v>115</v>
      </c>
      <c r="P31">
        <v>56</v>
      </c>
      <c r="Q31">
        <v>36</v>
      </c>
    </row>
    <row r="32" spans="1:27">
      <c r="A32" s="1" t="s">
        <v>137</v>
      </c>
      <c r="B32" s="1" t="s">
        <v>226</v>
      </c>
      <c r="C32" s="6">
        <f t="shared" si="3"/>
        <v>104.41666666666667</v>
      </c>
      <c r="D32" s="1">
        <f t="shared" si="1"/>
        <v>114</v>
      </c>
      <c r="F32">
        <v>236</v>
      </c>
      <c r="G32">
        <v>369</v>
      </c>
      <c r="H32">
        <v>219</v>
      </c>
      <c r="I32">
        <v>65</v>
      </c>
      <c r="J32">
        <v>168</v>
      </c>
      <c r="K32">
        <f>FLOOR(RADIANS(180)*125/2,1)</f>
        <v>196</v>
      </c>
      <c r="L32" s="3"/>
    </row>
    <row r="33" spans="1:17">
      <c r="A33" s="1" t="s">
        <v>137</v>
      </c>
      <c r="B33" s="1" t="s">
        <v>227</v>
      </c>
      <c r="C33" s="6">
        <f t="shared" si="3"/>
        <v>109.33333333333333</v>
      </c>
      <c r="D33" s="1">
        <f t="shared" si="1"/>
        <v>119</v>
      </c>
      <c r="F33">
        <v>236</v>
      </c>
      <c r="G33">
        <v>369</v>
      </c>
      <c r="H33">
        <v>219</v>
      </c>
      <c r="I33">
        <v>65</v>
      </c>
      <c r="J33">
        <v>168</v>
      </c>
      <c r="K33">
        <f>FLOOR(RADIANS(180)*125/2,1)</f>
        <v>196</v>
      </c>
      <c r="L33" s="3">
        <v>59</v>
      </c>
      <c r="M33" s="3"/>
    </row>
    <row r="34" spans="1:17">
      <c r="A34" s="1" t="s">
        <v>137</v>
      </c>
      <c r="B34" s="1" t="s">
        <v>228</v>
      </c>
      <c r="C34" s="6">
        <f t="shared" si="3"/>
        <v>124.16666666666667</v>
      </c>
      <c r="D34" s="1">
        <f t="shared" si="1"/>
        <v>134</v>
      </c>
      <c r="F34">
        <v>236</v>
      </c>
      <c r="G34">
        <v>306</v>
      </c>
      <c r="H34">
        <v>135</v>
      </c>
      <c r="I34">
        <v>384</v>
      </c>
      <c r="J34">
        <v>139</v>
      </c>
      <c r="K34" s="3">
        <v>94</v>
      </c>
      <c r="L34">
        <f>FLOOR(RADIANS(180)*125/2,1)</f>
        <v>196</v>
      </c>
      <c r="N34" s="3"/>
    </row>
    <row r="35" spans="1:17">
      <c r="A35" s="1" t="s">
        <v>137</v>
      </c>
      <c r="B35" s="1" t="s">
        <v>229</v>
      </c>
      <c r="C35" s="6">
        <f t="shared" si="3"/>
        <v>129.08333333333334</v>
      </c>
      <c r="D35" s="1">
        <f t="shared" si="1"/>
        <v>139</v>
      </c>
      <c r="F35">
        <v>236</v>
      </c>
      <c r="G35">
        <v>306</v>
      </c>
      <c r="H35">
        <v>135</v>
      </c>
      <c r="I35">
        <v>384</v>
      </c>
      <c r="J35">
        <v>139</v>
      </c>
      <c r="K35" s="3">
        <v>94</v>
      </c>
      <c r="L35">
        <f>FLOOR(RADIANS(180)*125/2,1)</f>
        <v>196</v>
      </c>
      <c r="M35">
        <v>59</v>
      </c>
      <c r="N35" s="3"/>
      <c r="O35" s="3"/>
    </row>
    <row r="36" spans="1:17">
      <c r="A36" s="1" t="s">
        <v>137</v>
      </c>
      <c r="B36" s="1" t="s">
        <v>178</v>
      </c>
      <c r="C36" s="6">
        <f t="shared" si="3"/>
        <v>106.41666666666667</v>
      </c>
      <c r="D36" s="1">
        <f t="shared" si="1"/>
        <v>116</v>
      </c>
      <c r="F36">
        <v>236</v>
      </c>
      <c r="G36">
        <v>306</v>
      </c>
      <c r="H36">
        <v>135</v>
      </c>
      <c r="I36">
        <v>384</v>
      </c>
      <c r="J36">
        <v>96</v>
      </c>
      <c r="K36" s="3">
        <v>120</v>
      </c>
      <c r="L36" s="3"/>
      <c r="N36" s="3"/>
      <c r="O36" s="3"/>
      <c r="P36" s="3"/>
      <c r="Q36" s="3"/>
    </row>
    <row r="37" spans="1:17">
      <c r="A37" s="1" t="s">
        <v>137</v>
      </c>
      <c r="B37" s="1" t="s">
        <v>179</v>
      </c>
      <c r="C37" s="6">
        <f t="shared" si="3"/>
        <v>204.16666666666666</v>
      </c>
      <c r="D37" s="1">
        <f t="shared" si="1"/>
        <v>214</v>
      </c>
      <c r="F37">
        <v>236</v>
      </c>
      <c r="G37">
        <v>306</v>
      </c>
      <c r="H37">
        <v>135</v>
      </c>
      <c r="I37">
        <v>384</v>
      </c>
      <c r="J37">
        <v>139</v>
      </c>
      <c r="K37" s="3">
        <v>94</v>
      </c>
      <c r="L37">
        <f>FLOOR(RADIANS(92)*125/2,1)</f>
        <v>100</v>
      </c>
      <c r="M37">
        <v>28</v>
      </c>
      <c r="N37">
        <v>54</v>
      </c>
      <c r="O37">
        <v>854</v>
      </c>
      <c r="P37">
        <v>120</v>
      </c>
    </row>
    <row r="38" spans="1:17">
      <c r="A38" s="1" t="s">
        <v>137</v>
      </c>
      <c r="B38" s="1" t="s">
        <v>180</v>
      </c>
      <c r="C38" s="6">
        <f t="shared" si="3"/>
        <v>71.083333333333329</v>
      </c>
      <c r="D38" s="1">
        <f t="shared" si="1"/>
        <v>81</v>
      </c>
      <c r="F38">
        <v>236</v>
      </c>
      <c r="G38">
        <v>497</v>
      </c>
      <c r="H38">
        <v>120</v>
      </c>
      <c r="K38" s="3"/>
    </row>
    <row r="39" spans="1:17">
      <c r="A39" s="1" t="s">
        <v>137</v>
      </c>
      <c r="B39" s="1" t="s">
        <v>181</v>
      </c>
      <c r="C39" s="6">
        <f t="shared" si="3"/>
        <v>87.166666666666671</v>
      </c>
      <c r="D39" s="1">
        <f t="shared" si="1"/>
        <v>97</v>
      </c>
      <c r="F39">
        <v>236</v>
      </c>
      <c r="G39">
        <v>306</v>
      </c>
      <c r="H39">
        <v>135</v>
      </c>
      <c r="I39">
        <v>249</v>
      </c>
      <c r="J39">
        <v>120</v>
      </c>
      <c r="K39" s="3"/>
    </row>
    <row r="40" spans="1:17">
      <c r="A40" s="1" t="s">
        <v>137</v>
      </c>
      <c r="B40" s="1" t="s">
        <v>182</v>
      </c>
      <c r="C40" s="6">
        <f t="shared" si="3"/>
        <v>94.75</v>
      </c>
      <c r="D40" s="1">
        <f t="shared" si="1"/>
        <v>104</v>
      </c>
      <c r="F40">
        <v>236</v>
      </c>
      <c r="G40">
        <v>306</v>
      </c>
      <c r="H40">
        <v>135</v>
      </c>
      <c r="I40">
        <v>249</v>
      </c>
      <c r="J40">
        <v>91</v>
      </c>
      <c r="K40" s="3">
        <v>120</v>
      </c>
    </row>
    <row r="41" spans="1:17">
      <c r="A41" s="1" t="s">
        <v>137</v>
      </c>
      <c r="B41" s="1" t="s">
        <v>230</v>
      </c>
      <c r="C41" s="6">
        <f t="shared" si="3"/>
        <v>71.666666666666671</v>
      </c>
      <c r="D41" s="1">
        <f t="shared" si="1"/>
        <v>81</v>
      </c>
      <c r="F41">
        <v>236</v>
      </c>
      <c r="G41">
        <v>306</v>
      </c>
      <c r="H41">
        <v>64</v>
      </c>
      <c r="I41">
        <v>58</v>
      </c>
      <c r="J41">
        <f>FLOOR(RADIANS(180)*125/2,1)</f>
        <v>196</v>
      </c>
      <c r="K41" s="3"/>
      <c r="L41" s="3"/>
      <c r="N41" s="3"/>
      <c r="O41" s="3"/>
      <c r="P41" s="3"/>
      <c r="Q41" s="3"/>
    </row>
    <row r="42" spans="1:17">
      <c r="A42" s="1" t="s">
        <v>137</v>
      </c>
      <c r="B42" s="1" t="s">
        <v>231</v>
      </c>
      <c r="C42" s="6">
        <f t="shared" si="3"/>
        <v>76.583333333333329</v>
      </c>
      <c r="D42" s="1">
        <f t="shared" si="1"/>
        <v>86</v>
      </c>
      <c r="F42">
        <v>236</v>
      </c>
      <c r="G42">
        <v>306</v>
      </c>
      <c r="H42">
        <v>64</v>
      </c>
      <c r="I42">
        <v>58</v>
      </c>
      <c r="J42">
        <f>FLOOR(RADIANS(180)*125/2,1)</f>
        <v>196</v>
      </c>
      <c r="K42" s="3">
        <v>59</v>
      </c>
      <c r="L42" s="3"/>
      <c r="N42" s="3"/>
      <c r="O42" s="3"/>
      <c r="P42" s="3"/>
      <c r="Q42" s="3"/>
    </row>
    <row r="43" spans="1:17">
      <c r="A43" s="1" t="s">
        <v>137</v>
      </c>
      <c r="B43" s="1" t="s">
        <v>183</v>
      </c>
      <c r="C43" s="6">
        <f t="shared" si="3"/>
        <v>94.25</v>
      </c>
      <c r="D43" s="1">
        <f t="shared" si="1"/>
        <v>104</v>
      </c>
      <c r="F43">
        <v>236</v>
      </c>
      <c r="G43">
        <v>630</v>
      </c>
      <c r="H43">
        <v>145</v>
      </c>
      <c r="I43">
        <v>120</v>
      </c>
      <c r="K43" s="3"/>
      <c r="L43" s="3"/>
      <c r="O43" s="3"/>
      <c r="P43" s="3"/>
      <c r="Q43" s="3"/>
    </row>
    <row r="44" spans="1:17">
      <c r="A44" s="1" t="s">
        <v>137</v>
      </c>
      <c r="B44" s="1" t="s">
        <v>184</v>
      </c>
      <c r="C44" s="6">
        <f t="shared" si="3"/>
        <v>78.666666666666671</v>
      </c>
      <c r="D44" s="1">
        <f t="shared" si="1"/>
        <v>88</v>
      </c>
      <c r="F44">
        <v>236</v>
      </c>
      <c r="G44">
        <v>369</v>
      </c>
      <c r="H44">
        <v>219</v>
      </c>
      <c r="I44">
        <v>120</v>
      </c>
      <c r="K44" s="3"/>
      <c r="L44" s="3"/>
      <c r="M44" s="3"/>
      <c r="N44" s="3"/>
      <c r="O44" s="3"/>
      <c r="P44" s="3"/>
      <c r="Q44" s="3"/>
    </row>
    <row r="45" spans="1:17">
      <c r="A45" s="1" t="s">
        <v>137</v>
      </c>
      <c r="B45" s="1" t="s">
        <v>233</v>
      </c>
      <c r="C45" s="6">
        <f t="shared" si="3"/>
        <v>89.583333333333329</v>
      </c>
      <c r="D45" s="1">
        <f t="shared" si="1"/>
        <v>99</v>
      </c>
      <c r="F45">
        <v>236</v>
      </c>
      <c r="G45">
        <v>369</v>
      </c>
      <c r="H45">
        <v>219</v>
      </c>
      <c r="I45">
        <v>65</v>
      </c>
      <c r="J45">
        <v>66</v>
      </c>
      <c r="K45" s="3">
        <v>120</v>
      </c>
      <c r="L45" s="3"/>
      <c r="M45" s="3"/>
      <c r="N45" s="3"/>
      <c r="O45" s="3"/>
      <c r="P45" s="3"/>
      <c r="Q45" s="3"/>
    </row>
    <row r="46" spans="1:17">
      <c r="A46" s="1" t="s">
        <v>137</v>
      </c>
      <c r="B46" s="1" t="s">
        <v>207</v>
      </c>
      <c r="C46" s="6">
        <f t="shared" si="3"/>
        <v>96.75</v>
      </c>
      <c r="D46" s="1">
        <f t="shared" si="1"/>
        <v>106</v>
      </c>
      <c r="F46">
        <v>236</v>
      </c>
      <c r="G46">
        <v>369</v>
      </c>
      <c r="H46">
        <v>253</v>
      </c>
      <c r="I46">
        <v>115</v>
      </c>
      <c r="J46">
        <v>52</v>
      </c>
      <c r="K46">
        <v>100</v>
      </c>
      <c r="L46">
        <v>36</v>
      </c>
    </row>
    <row r="47" spans="1:17">
      <c r="A47" s="1" t="s">
        <v>137</v>
      </c>
      <c r="B47" s="1" t="s">
        <v>208</v>
      </c>
      <c r="C47" s="6">
        <f t="shared" si="3"/>
        <v>98.833333333333329</v>
      </c>
      <c r="D47" s="1">
        <f t="shared" si="1"/>
        <v>108</v>
      </c>
      <c r="F47">
        <v>236</v>
      </c>
      <c r="G47">
        <v>369</v>
      </c>
      <c r="H47">
        <v>253</v>
      </c>
      <c r="I47">
        <v>115</v>
      </c>
      <c r="J47">
        <v>52</v>
      </c>
      <c r="K47">
        <v>100</v>
      </c>
      <c r="L47">
        <v>33</v>
      </c>
      <c r="M47">
        <v>28</v>
      </c>
    </row>
    <row r="48" spans="1:17">
      <c r="A48" s="1" t="s">
        <v>137</v>
      </c>
      <c r="B48" s="1" t="s">
        <v>209</v>
      </c>
      <c r="C48" s="6">
        <f t="shared" si="3"/>
        <v>102.25</v>
      </c>
      <c r="D48" s="1">
        <f t="shared" si="1"/>
        <v>112</v>
      </c>
      <c r="F48">
        <v>236</v>
      </c>
      <c r="G48">
        <v>369</v>
      </c>
      <c r="H48">
        <v>253</v>
      </c>
      <c r="I48">
        <v>115</v>
      </c>
      <c r="J48">
        <v>52</v>
      </c>
      <c r="K48">
        <v>100</v>
      </c>
      <c r="L48">
        <v>66</v>
      </c>
      <c r="M48">
        <v>36</v>
      </c>
    </row>
    <row r="49" spans="1:16">
      <c r="A49" s="1" t="s">
        <v>137</v>
      </c>
      <c r="B49" s="1" t="s">
        <v>210</v>
      </c>
      <c r="C49" s="6">
        <f t="shared" si="3"/>
        <v>93.916666666666671</v>
      </c>
      <c r="D49" s="1">
        <f t="shared" si="1"/>
        <v>103</v>
      </c>
      <c r="F49">
        <v>236</v>
      </c>
      <c r="G49">
        <v>369</v>
      </c>
      <c r="H49">
        <v>253</v>
      </c>
      <c r="I49">
        <v>115</v>
      </c>
      <c r="J49">
        <v>52</v>
      </c>
      <c r="K49">
        <v>66</v>
      </c>
      <c r="L49">
        <v>36</v>
      </c>
    </row>
    <row r="50" spans="1:16">
      <c r="A50" s="1" t="s">
        <v>137</v>
      </c>
      <c r="B50" s="1" t="s">
        <v>211</v>
      </c>
      <c r="C50" s="6">
        <f t="shared" si="3"/>
        <v>90.5</v>
      </c>
      <c r="D50" s="1">
        <f t="shared" si="1"/>
        <v>100</v>
      </c>
      <c r="F50">
        <v>236</v>
      </c>
      <c r="G50">
        <v>369</v>
      </c>
      <c r="H50">
        <v>253</v>
      </c>
      <c r="I50">
        <v>115</v>
      </c>
      <c r="J50">
        <v>52</v>
      </c>
      <c r="K50">
        <v>33</v>
      </c>
      <c r="L50">
        <v>28</v>
      </c>
    </row>
    <row r="51" spans="1:16">
      <c r="A51" s="1" t="s">
        <v>137</v>
      </c>
      <c r="B51" s="1" t="s">
        <v>212</v>
      </c>
      <c r="C51" s="6">
        <f t="shared" si="3"/>
        <v>88.416666666666671</v>
      </c>
      <c r="D51" s="1">
        <f t="shared" si="1"/>
        <v>98</v>
      </c>
      <c r="F51">
        <v>236</v>
      </c>
      <c r="G51">
        <v>369</v>
      </c>
      <c r="H51">
        <v>253</v>
      </c>
      <c r="I51">
        <v>115</v>
      </c>
      <c r="J51">
        <v>52</v>
      </c>
      <c r="K51">
        <v>36</v>
      </c>
    </row>
    <row r="52" spans="1:16">
      <c r="A52" s="1" t="s">
        <v>137</v>
      </c>
      <c r="B52" s="1" t="s">
        <v>237</v>
      </c>
      <c r="C52" s="6">
        <f t="shared" si="3"/>
        <v>76.666666666666671</v>
      </c>
      <c r="D52" s="1">
        <f t="shared" si="1"/>
        <v>86</v>
      </c>
      <c r="F52">
        <v>236</v>
      </c>
      <c r="G52">
        <v>369</v>
      </c>
      <c r="H52">
        <f>219-24</f>
        <v>195</v>
      </c>
      <c r="I52">
        <v>120</v>
      </c>
    </row>
    <row r="53" spans="1:16">
      <c r="A53" s="1" t="s">
        <v>137</v>
      </c>
      <c r="B53" s="1" t="s">
        <v>238</v>
      </c>
      <c r="C53" s="6">
        <f t="shared" si="3"/>
        <v>0</v>
      </c>
      <c r="D53" s="1">
        <f t="shared" si="1"/>
        <v>10</v>
      </c>
    </row>
    <row r="54" spans="1:16">
      <c r="A54" s="1" t="s">
        <v>137</v>
      </c>
      <c r="B54" s="1" t="s">
        <v>239</v>
      </c>
      <c r="C54" s="6">
        <f t="shared" ref="C54" si="4">(SUM(F54:AM54)+E54*$F$2*(PI()/2-2))/12</f>
        <v>0</v>
      </c>
      <c r="D54" s="1">
        <f t="shared" si="1"/>
        <v>10</v>
      </c>
    </row>
    <row r="55" spans="1:16">
      <c r="A55" s="1" t="s">
        <v>137</v>
      </c>
      <c r="B55" s="1" t="s">
        <v>234</v>
      </c>
      <c r="C55" s="6">
        <f t="shared" si="3"/>
        <v>87.916666666666671</v>
      </c>
      <c r="D55" s="1">
        <f t="shared" si="1"/>
        <v>97</v>
      </c>
      <c r="F55">
        <v>236</v>
      </c>
      <c r="G55">
        <v>369</v>
      </c>
      <c r="H55">
        <v>200</v>
      </c>
      <c r="I55">
        <v>64</v>
      </c>
      <c r="J55">
        <v>66</v>
      </c>
      <c r="K55">
        <v>120</v>
      </c>
    </row>
    <row r="56" spans="1:16">
      <c r="A56" s="1" t="s">
        <v>137</v>
      </c>
      <c r="B56" s="1" t="s">
        <v>213</v>
      </c>
      <c r="C56" s="6">
        <f t="shared" si="3"/>
        <v>129.16666666666666</v>
      </c>
      <c r="D56" s="1">
        <f t="shared" si="1"/>
        <v>139</v>
      </c>
      <c r="F56">
        <v>236</v>
      </c>
      <c r="G56">
        <v>369</v>
      </c>
      <c r="H56">
        <v>200</v>
      </c>
      <c r="I56">
        <v>64</v>
      </c>
      <c r="J56">
        <v>266</v>
      </c>
      <c r="K56">
        <v>24</v>
      </c>
      <c r="L56">
        <v>115</v>
      </c>
      <c r="M56">
        <v>40</v>
      </c>
      <c r="N56">
        <v>200</v>
      </c>
      <c r="O56">
        <v>36</v>
      </c>
    </row>
    <row r="57" spans="1:16">
      <c r="A57" s="1" t="s">
        <v>137</v>
      </c>
      <c r="B57" s="1" t="s">
        <v>214</v>
      </c>
      <c r="C57" s="6">
        <f t="shared" si="3"/>
        <v>131.25</v>
      </c>
      <c r="D57" s="1">
        <f t="shared" si="1"/>
        <v>141</v>
      </c>
      <c r="F57">
        <v>236</v>
      </c>
      <c r="G57">
        <v>369</v>
      </c>
      <c r="H57">
        <v>200</v>
      </c>
      <c r="I57">
        <v>64</v>
      </c>
      <c r="J57">
        <v>266</v>
      </c>
      <c r="K57">
        <v>24</v>
      </c>
      <c r="L57">
        <v>115</v>
      </c>
      <c r="M57">
        <v>40</v>
      </c>
      <c r="N57">
        <v>200</v>
      </c>
      <c r="O57">
        <v>33</v>
      </c>
      <c r="P57">
        <v>28</v>
      </c>
    </row>
    <row r="58" spans="1:16">
      <c r="A58" s="1" t="s">
        <v>137</v>
      </c>
      <c r="B58" s="1" t="s">
        <v>215</v>
      </c>
      <c r="C58" s="6">
        <f t="shared" si="3"/>
        <v>134.66666666666666</v>
      </c>
      <c r="D58" s="1">
        <f t="shared" si="1"/>
        <v>144</v>
      </c>
      <c r="F58">
        <v>236</v>
      </c>
      <c r="G58">
        <v>369</v>
      </c>
      <c r="H58">
        <v>200</v>
      </c>
      <c r="I58">
        <v>64</v>
      </c>
      <c r="J58">
        <v>266</v>
      </c>
      <c r="K58">
        <v>24</v>
      </c>
      <c r="L58">
        <v>115</v>
      </c>
      <c r="M58">
        <v>40</v>
      </c>
      <c r="N58">
        <v>200</v>
      </c>
      <c r="O58">
        <v>66</v>
      </c>
      <c r="P58">
        <v>36</v>
      </c>
    </row>
    <row r="59" spans="1:16">
      <c r="A59" s="1" t="s">
        <v>137</v>
      </c>
      <c r="B59" s="1" t="s">
        <v>216</v>
      </c>
      <c r="C59" s="6">
        <f t="shared" si="3"/>
        <v>126.33333333333333</v>
      </c>
      <c r="D59" s="1">
        <f t="shared" si="1"/>
        <v>136</v>
      </c>
      <c r="F59">
        <v>236</v>
      </c>
      <c r="G59">
        <v>369</v>
      </c>
      <c r="H59">
        <v>200</v>
      </c>
      <c r="I59">
        <v>64</v>
      </c>
      <c r="J59">
        <v>266</v>
      </c>
      <c r="K59">
        <v>24</v>
      </c>
      <c r="L59">
        <v>115</v>
      </c>
      <c r="M59">
        <v>40</v>
      </c>
      <c r="N59">
        <v>100</v>
      </c>
      <c r="O59">
        <v>66</v>
      </c>
      <c r="P59">
        <v>36</v>
      </c>
    </row>
    <row r="60" spans="1:16">
      <c r="A60" s="1" t="s">
        <v>137</v>
      </c>
      <c r="B60" s="1" t="s">
        <v>217</v>
      </c>
      <c r="C60" s="6">
        <f t="shared" si="3"/>
        <v>122.91666666666667</v>
      </c>
      <c r="D60" s="1">
        <f t="shared" si="1"/>
        <v>132</v>
      </c>
      <c r="F60">
        <v>236</v>
      </c>
      <c r="G60">
        <v>369</v>
      </c>
      <c r="H60">
        <v>200</v>
      </c>
      <c r="I60">
        <v>64</v>
      </c>
      <c r="J60">
        <v>266</v>
      </c>
      <c r="K60">
        <v>24</v>
      </c>
      <c r="L60">
        <v>115</v>
      </c>
      <c r="M60">
        <v>40</v>
      </c>
      <c r="N60">
        <v>100</v>
      </c>
      <c r="O60">
        <v>33</v>
      </c>
      <c r="P60">
        <v>28</v>
      </c>
    </row>
    <row r="61" spans="1:16">
      <c r="A61" s="1" t="s">
        <v>137</v>
      </c>
      <c r="B61" s="1" t="s">
        <v>218</v>
      </c>
      <c r="C61" s="6">
        <f t="shared" si="3"/>
        <v>120.83333333333333</v>
      </c>
      <c r="D61" s="1">
        <f t="shared" si="1"/>
        <v>130</v>
      </c>
      <c r="F61">
        <v>236</v>
      </c>
      <c r="G61">
        <v>369</v>
      </c>
      <c r="H61">
        <v>200</v>
      </c>
      <c r="I61">
        <v>64</v>
      </c>
      <c r="J61">
        <v>266</v>
      </c>
      <c r="K61">
        <v>24</v>
      </c>
      <c r="L61">
        <v>115</v>
      </c>
      <c r="M61">
        <v>40</v>
      </c>
      <c r="N61">
        <v>100</v>
      </c>
      <c r="O61">
        <v>36</v>
      </c>
    </row>
    <row r="62" spans="1:16">
      <c r="A62" s="1" t="s">
        <v>137</v>
      </c>
      <c r="B62" s="1" t="s">
        <v>219</v>
      </c>
      <c r="C62" s="6">
        <f t="shared" si="3"/>
        <v>120.83333333333333</v>
      </c>
      <c r="D62" s="1">
        <f t="shared" si="1"/>
        <v>130</v>
      </c>
      <c r="F62">
        <v>236</v>
      </c>
      <c r="G62">
        <v>369</v>
      </c>
      <c r="H62">
        <v>200</v>
      </c>
      <c r="I62">
        <v>64</v>
      </c>
      <c r="J62">
        <v>266</v>
      </c>
      <c r="K62">
        <v>24</v>
      </c>
      <c r="L62">
        <v>115</v>
      </c>
      <c r="M62">
        <v>40</v>
      </c>
      <c r="N62">
        <v>100</v>
      </c>
      <c r="O62">
        <v>36</v>
      </c>
    </row>
    <row r="63" spans="1:16">
      <c r="A63" s="1" t="s">
        <v>137</v>
      </c>
      <c r="B63" s="1" t="s">
        <v>220</v>
      </c>
      <c r="C63" s="6">
        <f t="shared" si="3"/>
        <v>122.91666666666667</v>
      </c>
      <c r="D63" s="1">
        <f t="shared" si="1"/>
        <v>132</v>
      </c>
      <c r="F63">
        <v>236</v>
      </c>
      <c r="G63">
        <v>369</v>
      </c>
      <c r="H63">
        <v>200</v>
      </c>
      <c r="I63">
        <v>64</v>
      </c>
      <c r="J63">
        <v>266</v>
      </c>
      <c r="K63">
        <v>24</v>
      </c>
      <c r="L63">
        <v>115</v>
      </c>
      <c r="M63">
        <v>40</v>
      </c>
      <c r="N63">
        <v>100</v>
      </c>
      <c r="O63">
        <v>33</v>
      </c>
      <c r="P63">
        <v>28</v>
      </c>
    </row>
    <row r="64" spans="1:16">
      <c r="A64" s="1" t="s">
        <v>137</v>
      </c>
      <c r="B64" s="1" t="s">
        <v>221</v>
      </c>
      <c r="C64" s="6">
        <f t="shared" si="3"/>
        <v>126.33333333333333</v>
      </c>
      <c r="D64" s="1">
        <f t="shared" si="1"/>
        <v>136</v>
      </c>
      <c r="F64">
        <v>236</v>
      </c>
      <c r="G64">
        <v>369</v>
      </c>
      <c r="H64">
        <v>200</v>
      </c>
      <c r="I64">
        <v>64</v>
      </c>
      <c r="J64">
        <v>266</v>
      </c>
      <c r="K64">
        <v>24</v>
      </c>
      <c r="L64">
        <v>115</v>
      </c>
      <c r="M64">
        <v>40</v>
      </c>
      <c r="N64">
        <v>100</v>
      </c>
      <c r="O64">
        <v>66</v>
      </c>
      <c r="P64">
        <v>36</v>
      </c>
    </row>
    <row r="65" spans="1:17">
      <c r="A65" s="1" t="s">
        <v>137</v>
      </c>
      <c r="B65" s="1" t="s">
        <v>222</v>
      </c>
      <c r="C65" s="6">
        <f t="shared" si="3"/>
        <v>118</v>
      </c>
      <c r="D65" s="1">
        <f t="shared" si="1"/>
        <v>128</v>
      </c>
      <c r="F65">
        <v>236</v>
      </c>
      <c r="G65">
        <v>369</v>
      </c>
      <c r="H65">
        <v>200</v>
      </c>
      <c r="I65">
        <v>64</v>
      </c>
      <c r="J65">
        <v>266</v>
      </c>
      <c r="K65">
        <v>24</v>
      </c>
      <c r="L65">
        <v>115</v>
      </c>
      <c r="M65">
        <v>40</v>
      </c>
      <c r="N65">
        <v>66</v>
      </c>
      <c r="O65">
        <v>36</v>
      </c>
    </row>
    <row r="66" spans="1:17">
      <c r="A66" s="1" t="s">
        <v>137</v>
      </c>
      <c r="B66" s="1" t="s">
        <v>223</v>
      </c>
      <c r="C66" s="6">
        <f t="shared" si="3"/>
        <v>114.58333333333333</v>
      </c>
      <c r="D66" s="1">
        <f t="shared" si="1"/>
        <v>124</v>
      </c>
      <c r="F66">
        <v>236</v>
      </c>
      <c r="G66">
        <v>369</v>
      </c>
      <c r="H66">
        <v>200</v>
      </c>
      <c r="I66">
        <v>64</v>
      </c>
      <c r="J66">
        <v>266</v>
      </c>
      <c r="K66">
        <v>24</v>
      </c>
      <c r="L66">
        <v>115</v>
      </c>
      <c r="M66">
        <v>40</v>
      </c>
      <c r="N66">
        <v>33</v>
      </c>
      <c r="O66">
        <v>28</v>
      </c>
    </row>
    <row r="67" spans="1:17">
      <c r="A67" s="1" t="s">
        <v>137</v>
      </c>
      <c r="B67" s="1" t="s">
        <v>224</v>
      </c>
      <c r="C67" s="6">
        <f t="shared" si="3"/>
        <v>112.5</v>
      </c>
      <c r="D67" s="1">
        <f t="shared" ref="D67:D71" si="5">FLOOR(MAX(C67+$H$1/12,C67*(1+$F$1)),1)</f>
        <v>122</v>
      </c>
      <c r="F67">
        <v>236</v>
      </c>
      <c r="G67">
        <v>369</v>
      </c>
      <c r="H67">
        <v>200</v>
      </c>
      <c r="I67">
        <v>64</v>
      </c>
      <c r="J67">
        <v>266</v>
      </c>
      <c r="K67">
        <v>24</v>
      </c>
      <c r="L67">
        <v>115</v>
      </c>
      <c r="M67">
        <v>40</v>
      </c>
      <c r="N67">
        <v>36</v>
      </c>
    </row>
    <row r="68" spans="1:17">
      <c r="A68" s="1" t="s">
        <v>137</v>
      </c>
      <c r="B68" s="1" t="s">
        <v>185</v>
      </c>
      <c r="C68" s="6">
        <f t="shared" si="3"/>
        <v>110.58333333333333</v>
      </c>
      <c r="D68" s="1">
        <f t="shared" si="5"/>
        <v>120</v>
      </c>
      <c r="F68">
        <v>236</v>
      </c>
      <c r="G68">
        <v>369</v>
      </c>
      <c r="H68">
        <v>200</v>
      </c>
      <c r="I68">
        <v>64</v>
      </c>
      <c r="J68">
        <v>338</v>
      </c>
      <c r="K68">
        <v>120</v>
      </c>
    </row>
    <row r="69" spans="1:17">
      <c r="A69" s="1" t="s">
        <v>137</v>
      </c>
      <c r="B69" s="1" t="s">
        <v>186</v>
      </c>
      <c r="C69" s="6">
        <f t="shared" si="3"/>
        <v>108.33333333333333</v>
      </c>
      <c r="D69" s="1">
        <f t="shared" si="5"/>
        <v>118</v>
      </c>
      <c r="F69">
        <v>236</v>
      </c>
      <c r="G69">
        <v>369</v>
      </c>
      <c r="H69">
        <v>200</v>
      </c>
      <c r="I69">
        <v>64</v>
      </c>
      <c r="J69">
        <v>311</v>
      </c>
      <c r="K69">
        <v>120</v>
      </c>
    </row>
    <row r="70" spans="1:17">
      <c r="A70" s="1" t="s">
        <v>137</v>
      </c>
      <c r="B70" s="1" t="s">
        <v>187</v>
      </c>
      <c r="C70" s="6">
        <f t="shared" si="3"/>
        <v>114.66666666666667</v>
      </c>
      <c r="D70" s="1">
        <f t="shared" si="5"/>
        <v>124</v>
      </c>
      <c r="F70">
        <v>236</v>
      </c>
      <c r="G70">
        <v>369</v>
      </c>
      <c r="H70">
        <v>200</v>
      </c>
      <c r="I70">
        <v>64</v>
      </c>
      <c r="J70">
        <v>387</v>
      </c>
      <c r="K70">
        <v>120</v>
      </c>
    </row>
    <row r="71" spans="1:17">
      <c r="A71" s="1" t="s">
        <v>137</v>
      </c>
      <c r="B71" s="1" t="s">
        <v>188</v>
      </c>
      <c r="C71" s="6">
        <f t="shared" si="3"/>
        <v>227</v>
      </c>
      <c r="D71" s="1">
        <f t="shared" si="5"/>
        <v>238</v>
      </c>
      <c r="F71">
        <v>236</v>
      </c>
      <c r="G71">
        <v>306</v>
      </c>
      <c r="H71">
        <v>135</v>
      </c>
      <c r="I71">
        <v>384</v>
      </c>
      <c r="J71">
        <v>139</v>
      </c>
      <c r="K71">
        <v>94</v>
      </c>
      <c r="L71">
        <f>FLOOR(RADIANS(92)*125/2,1)</f>
        <v>100</v>
      </c>
      <c r="M71">
        <v>28</v>
      </c>
      <c r="N71">
        <v>54</v>
      </c>
      <c r="O71">
        <v>993</v>
      </c>
      <c r="P71">
        <v>135</v>
      </c>
      <c r="Q71">
        <v>120</v>
      </c>
    </row>
  </sheetData>
  <mergeCells count="1">
    <mergeCell ref="C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43"/>
  <sheetViews>
    <sheetView workbookViewId="0">
      <selection activeCell="H38" sqref="H38"/>
    </sheetView>
  </sheetViews>
  <sheetFormatPr defaultRowHeight="15"/>
  <cols>
    <col min="1" max="1" width="8.7109375" customWidth="1"/>
    <col min="2" max="2" width="25.7109375" customWidth="1"/>
    <col min="3" max="4" width="12.7109375" customWidth="1"/>
    <col min="5" max="5" width="14.5703125" customWidth="1"/>
  </cols>
  <sheetData>
    <row r="1" spans="1:14">
      <c r="E1" t="s">
        <v>108</v>
      </c>
      <c r="F1" s="5">
        <v>0.05</v>
      </c>
      <c r="G1" s="2" t="s">
        <v>109</v>
      </c>
      <c r="H1">
        <v>120</v>
      </c>
      <c r="I1" t="s">
        <v>110</v>
      </c>
    </row>
    <row r="2" spans="1:14">
      <c r="A2" s="7"/>
      <c r="B2" s="7"/>
      <c r="C2" s="14" t="s">
        <v>5</v>
      </c>
      <c r="D2" s="14"/>
      <c r="E2" s="2" t="s">
        <v>107</v>
      </c>
      <c r="F2">
        <v>12</v>
      </c>
    </row>
    <row r="3" spans="1:14">
      <c r="A3" s="8" t="s">
        <v>0</v>
      </c>
      <c r="B3" s="8" t="s">
        <v>2</v>
      </c>
      <c r="C3" s="8" t="s">
        <v>4</v>
      </c>
      <c r="D3" s="8" t="s">
        <v>111</v>
      </c>
      <c r="E3" t="s">
        <v>106</v>
      </c>
      <c r="F3" t="s">
        <v>18</v>
      </c>
    </row>
    <row r="4" spans="1:14">
      <c r="A4" s="1" t="s">
        <v>137</v>
      </c>
      <c r="B4" s="1" t="s">
        <v>138</v>
      </c>
      <c r="C4" s="6">
        <f>(SUM(F4:Y4)+E4*$F$2*(PI()/2-2))/12</f>
        <v>32.166666666666664</v>
      </c>
      <c r="D4" s="1">
        <f>FLOOR(MAX(C4+$H$1/12,C4*(1+$F$1)),1)</f>
        <v>42</v>
      </c>
      <c r="F4">
        <v>135</v>
      </c>
      <c r="G4">
        <v>119</v>
      </c>
      <c r="H4">
        <v>12</v>
      </c>
      <c r="I4">
        <v>120</v>
      </c>
    </row>
    <row r="5" spans="1:14">
      <c r="A5" s="1" t="s">
        <v>137</v>
      </c>
      <c r="B5" s="1" t="s">
        <v>139</v>
      </c>
      <c r="C5" s="6">
        <f t="shared" ref="C5:C31" si="0">(SUM(F5:Y5)+E5*$F$2*(PI()/2-2))/12</f>
        <v>34.166666666666664</v>
      </c>
      <c r="D5" s="1">
        <f t="shared" ref="D5:D32" si="1">FLOOR(MAX(C5+$H$1/12,C5*(1+$F$1)),1)</f>
        <v>44</v>
      </c>
      <c r="F5">
        <v>135</v>
      </c>
      <c r="G5">
        <v>119</v>
      </c>
      <c r="H5">
        <v>12</v>
      </c>
      <c r="I5">
        <v>24</v>
      </c>
      <c r="J5">
        <v>120</v>
      </c>
      <c r="L5" s="3"/>
    </row>
    <row r="6" spans="1:14">
      <c r="A6" s="1" t="s">
        <v>137</v>
      </c>
      <c r="B6" s="1" t="s">
        <v>140</v>
      </c>
      <c r="C6" s="6">
        <f t="shared" si="0"/>
        <v>36.166666666666664</v>
      </c>
      <c r="D6" s="1">
        <f t="shared" si="1"/>
        <v>46</v>
      </c>
      <c r="F6">
        <v>135</v>
      </c>
      <c r="G6">
        <v>119</v>
      </c>
      <c r="H6">
        <v>12</v>
      </c>
      <c r="I6">
        <v>24</v>
      </c>
      <c r="J6">
        <v>24</v>
      </c>
      <c r="K6">
        <v>120</v>
      </c>
    </row>
    <row r="7" spans="1:14">
      <c r="A7" s="1" t="s">
        <v>137</v>
      </c>
      <c r="B7" s="1" t="s">
        <v>141</v>
      </c>
      <c r="C7" s="6">
        <f t="shared" si="0"/>
        <v>38.166666666666664</v>
      </c>
      <c r="D7" s="1">
        <f t="shared" si="1"/>
        <v>48</v>
      </c>
      <c r="F7">
        <v>135</v>
      </c>
      <c r="G7">
        <v>119</v>
      </c>
      <c r="H7">
        <v>12</v>
      </c>
      <c r="I7">
        <v>24</v>
      </c>
      <c r="J7">
        <v>24</v>
      </c>
      <c r="K7">
        <v>24</v>
      </c>
      <c r="L7">
        <v>120</v>
      </c>
    </row>
    <row r="8" spans="1:14">
      <c r="A8" s="1" t="s">
        <v>137</v>
      </c>
      <c r="B8" s="1" t="s">
        <v>142</v>
      </c>
      <c r="C8" s="6">
        <f t="shared" si="0"/>
        <v>43.166666666666664</v>
      </c>
      <c r="D8" s="1">
        <f t="shared" si="1"/>
        <v>53</v>
      </c>
      <c r="F8">
        <v>135</v>
      </c>
      <c r="G8">
        <v>119</v>
      </c>
      <c r="H8">
        <v>144</v>
      </c>
      <c r="I8">
        <v>120</v>
      </c>
    </row>
    <row r="9" spans="1:14">
      <c r="A9" s="1" t="s">
        <v>137</v>
      </c>
      <c r="B9" s="1" t="s">
        <v>143</v>
      </c>
      <c r="C9" s="6">
        <f t="shared" si="0"/>
        <v>45.166666666666664</v>
      </c>
      <c r="D9" s="1">
        <f t="shared" si="1"/>
        <v>55</v>
      </c>
      <c r="F9">
        <v>135</v>
      </c>
      <c r="G9">
        <v>119</v>
      </c>
      <c r="H9">
        <v>144</v>
      </c>
      <c r="I9">
        <v>24</v>
      </c>
      <c r="J9">
        <v>120</v>
      </c>
    </row>
    <row r="10" spans="1:14">
      <c r="A10" s="1" t="s">
        <v>137</v>
      </c>
      <c r="B10" s="1" t="s">
        <v>144</v>
      </c>
      <c r="C10" s="6">
        <f t="shared" si="0"/>
        <v>47.166666666666664</v>
      </c>
      <c r="D10" s="1">
        <f t="shared" si="1"/>
        <v>57</v>
      </c>
      <c r="F10">
        <v>135</v>
      </c>
      <c r="G10">
        <v>119</v>
      </c>
      <c r="H10">
        <v>144</v>
      </c>
      <c r="I10">
        <v>24</v>
      </c>
      <c r="J10">
        <v>24</v>
      </c>
      <c r="K10">
        <v>120</v>
      </c>
    </row>
    <row r="11" spans="1:14">
      <c r="A11" s="1" t="s">
        <v>137</v>
      </c>
      <c r="B11" s="1" t="s">
        <v>145</v>
      </c>
      <c r="C11" s="6">
        <f t="shared" si="0"/>
        <v>49.166666666666664</v>
      </c>
      <c r="D11" s="1">
        <f t="shared" si="1"/>
        <v>59</v>
      </c>
      <c r="F11">
        <v>135</v>
      </c>
      <c r="G11">
        <v>119</v>
      </c>
      <c r="H11">
        <v>144</v>
      </c>
      <c r="I11">
        <v>24</v>
      </c>
      <c r="J11">
        <v>24</v>
      </c>
      <c r="K11">
        <v>24</v>
      </c>
      <c r="L11">
        <v>120</v>
      </c>
    </row>
    <row r="12" spans="1:14">
      <c r="A12" s="1" t="s">
        <v>137</v>
      </c>
      <c r="B12" s="1" t="s">
        <v>146</v>
      </c>
      <c r="C12" s="6">
        <f t="shared" si="0"/>
        <v>51.166666666666664</v>
      </c>
      <c r="D12" s="1">
        <f t="shared" si="1"/>
        <v>61</v>
      </c>
      <c r="F12">
        <v>135</v>
      </c>
      <c r="G12">
        <v>119</v>
      </c>
      <c r="H12">
        <v>144</v>
      </c>
      <c r="I12">
        <v>24</v>
      </c>
      <c r="J12">
        <v>24</v>
      </c>
      <c r="K12">
        <v>24</v>
      </c>
      <c r="L12">
        <v>24</v>
      </c>
      <c r="M12">
        <v>120</v>
      </c>
    </row>
    <row r="13" spans="1:14">
      <c r="A13" s="1" t="s">
        <v>137</v>
      </c>
      <c r="B13" s="1" t="s">
        <v>147</v>
      </c>
      <c r="C13" s="6">
        <f t="shared" si="0"/>
        <v>53.166666666666664</v>
      </c>
      <c r="D13" s="1">
        <f t="shared" si="1"/>
        <v>63</v>
      </c>
      <c r="F13">
        <v>135</v>
      </c>
      <c r="G13">
        <v>119</v>
      </c>
      <c r="H13">
        <v>144</v>
      </c>
      <c r="I13">
        <v>24</v>
      </c>
      <c r="J13">
        <v>24</v>
      </c>
      <c r="K13">
        <v>24</v>
      </c>
      <c r="L13">
        <v>24</v>
      </c>
      <c r="M13">
        <v>24</v>
      </c>
      <c r="N13">
        <v>120</v>
      </c>
    </row>
    <row r="14" spans="1:14">
      <c r="A14" s="1" t="s">
        <v>137</v>
      </c>
      <c r="B14" s="1" t="s">
        <v>148</v>
      </c>
      <c r="C14" s="6">
        <f t="shared" si="0"/>
        <v>25.25</v>
      </c>
      <c r="D14" s="1">
        <f t="shared" si="1"/>
        <v>35</v>
      </c>
      <c r="F14">
        <v>135</v>
      </c>
      <c r="G14">
        <v>24</v>
      </c>
      <c r="H14">
        <v>24</v>
      </c>
      <c r="I14">
        <v>120</v>
      </c>
    </row>
    <row r="15" spans="1:14">
      <c r="A15" s="1" t="s">
        <v>137</v>
      </c>
      <c r="B15" s="1" t="s">
        <v>149</v>
      </c>
      <c r="C15" s="6">
        <f t="shared" si="0"/>
        <v>23.25</v>
      </c>
      <c r="D15" s="1">
        <f t="shared" si="1"/>
        <v>33</v>
      </c>
      <c r="F15">
        <v>135</v>
      </c>
      <c r="G15">
        <v>24</v>
      </c>
      <c r="H15">
        <v>120</v>
      </c>
    </row>
    <row r="16" spans="1:14">
      <c r="A16" s="1" t="s">
        <v>137</v>
      </c>
      <c r="B16" s="1" t="s">
        <v>150</v>
      </c>
      <c r="C16" s="6">
        <f t="shared" si="0"/>
        <v>21.25</v>
      </c>
      <c r="D16" s="1">
        <f t="shared" si="1"/>
        <v>31</v>
      </c>
      <c r="F16">
        <v>135</v>
      </c>
      <c r="G16">
        <v>120</v>
      </c>
    </row>
    <row r="17" spans="1:13">
      <c r="A17" s="1" t="s">
        <v>137</v>
      </c>
      <c r="B17" s="1" t="s">
        <v>151</v>
      </c>
      <c r="C17" s="6">
        <f t="shared" si="0"/>
        <v>23.25</v>
      </c>
      <c r="D17" s="1">
        <f t="shared" si="1"/>
        <v>33</v>
      </c>
      <c r="F17">
        <v>135</v>
      </c>
      <c r="G17">
        <v>24</v>
      </c>
      <c r="H17">
        <v>120</v>
      </c>
    </row>
    <row r="18" spans="1:13">
      <c r="A18" s="1" t="s">
        <v>137</v>
      </c>
      <c r="B18" s="1" t="s">
        <v>152</v>
      </c>
      <c r="C18" s="6">
        <f t="shared" si="0"/>
        <v>33.333333333333336</v>
      </c>
      <c r="D18" s="1">
        <f t="shared" si="1"/>
        <v>43</v>
      </c>
      <c r="F18">
        <v>135</v>
      </c>
      <c r="G18">
        <v>97</v>
      </c>
      <c r="H18">
        <v>24</v>
      </c>
      <c r="I18">
        <v>24</v>
      </c>
      <c r="J18">
        <v>120</v>
      </c>
    </row>
    <row r="19" spans="1:13">
      <c r="A19" s="1" t="s">
        <v>137</v>
      </c>
      <c r="B19" s="1" t="s">
        <v>153</v>
      </c>
      <c r="C19" s="6">
        <f t="shared" si="0"/>
        <v>31.333333333333332</v>
      </c>
      <c r="D19" s="1">
        <f t="shared" si="1"/>
        <v>41</v>
      </c>
      <c r="F19">
        <v>135</v>
      </c>
      <c r="G19">
        <v>97</v>
      </c>
      <c r="H19">
        <v>24</v>
      </c>
      <c r="I19">
        <v>120</v>
      </c>
    </row>
    <row r="20" spans="1:13">
      <c r="A20" s="1" t="s">
        <v>137</v>
      </c>
      <c r="B20" s="1" t="s">
        <v>154</v>
      </c>
      <c r="C20" s="6">
        <f t="shared" si="0"/>
        <v>29.333333333333332</v>
      </c>
      <c r="D20" s="1">
        <f t="shared" si="1"/>
        <v>39</v>
      </c>
      <c r="F20">
        <v>135</v>
      </c>
      <c r="G20">
        <v>97</v>
      </c>
      <c r="H20">
        <v>120</v>
      </c>
    </row>
    <row r="21" spans="1:13">
      <c r="A21" s="1" t="s">
        <v>137</v>
      </c>
      <c r="B21" s="1" t="s">
        <v>155</v>
      </c>
      <c r="C21" s="6">
        <f t="shared" si="0"/>
        <v>31.333333333333332</v>
      </c>
      <c r="D21" s="1">
        <f t="shared" si="1"/>
        <v>41</v>
      </c>
      <c r="F21">
        <v>135</v>
      </c>
      <c r="G21">
        <v>97</v>
      </c>
      <c r="H21">
        <v>24</v>
      </c>
      <c r="I21">
        <v>120</v>
      </c>
    </row>
    <row r="22" spans="1:13">
      <c r="A22" s="1" t="s">
        <v>137</v>
      </c>
      <c r="B22" s="1" t="s">
        <v>156</v>
      </c>
      <c r="C22" s="6">
        <f t="shared" si="0"/>
        <v>39.666666666666664</v>
      </c>
      <c r="D22" s="1">
        <f t="shared" si="1"/>
        <v>49</v>
      </c>
      <c r="F22">
        <v>135</v>
      </c>
      <c r="G22">
        <v>97</v>
      </c>
      <c r="H22">
        <v>76</v>
      </c>
      <c r="I22">
        <v>24</v>
      </c>
      <c r="J22">
        <v>24</v>
      </c>
      <c r="K22">
        <v>120</v>
      </c>
    </row>
    <row r="23" spans="1:13">
      <c r="A23" s="1" t="s">
        <v>137</v>
      </c>
      <c r="B23" s="1" t="s">
        <v>157</v>
      </c>
      <c r="C23" s="6">
        <f t="shared" si="0"/>
        <v>37.666666666666664</v>
      </c>
      <c r="D23" s="1">
        <f t="shared" si="1"/>
        <v>47</v>
      </c>
      <c r="F23">
        <v>135</v>
      </c>
      <c r="G23">
        <v>97</v>
      </c>
      <c r="H23">
        <v>76</v>
      </c>
      <c r="I23">
        <v>24</v>
      </c>
      <c r="J23">
        <v>120</v>
      </c>
    </row>
    <row r="24" spans="1:13">
      <c r="A24" s="1" t="s">
        <v>137</v>
      </c>
      <c r="B24" s="1" t="s">
        <v>158</v>
      </c>
      <c r="C24" s="6">
        <f t="shared" si="0"/>
        <v>35.666666666666664</v>
      </c>
      <c r="D24" s="1">
        <f t="shared" si="1"/>
        <v>45</v>
      </c>
      <c r="F24">
        <v>135</v>
      </c>
      <c r="G24">
        <v>97</v>
      </c>
      <c r="H24">
        <v>76</v>
      </c>
      <c r="I24">
        <v>120</v>
      </c>
    </row>
    <row r="25" spans="1:13">
      <c r="A25" s="1" t="s">
        <v>137</v>
      </c>
      <c r="B25" s="1" t="s">
        <v>159</v>
      </c>
      <c r="C25" s="6">
        <f t="shared" si="0"/>
        <v>37.666666666666664</v>
      </c>
      <c r="D25" s="1">
        <f t="shared" si="1"/>
        <v>47</v>
      </c>
      <c r="F25">
        <v>135</v>
      </c>
      <c r="G25">
        <v>97</v>
      </c>
      <c r="H25">
        <v>76</v>
      </c>
      <c r="I25">
        <v>24</v>
      </c>
      <c r="J25">
        <v>120</v>
      </c>
      <c r="L25" s="3"/>
    </row>
    <row r="26" spans="1:13">
      <c r="A26" s="1" t="s">
        <v>137</v>
      </c>
      <c r="B26" s="1" t="s">
        <v>160</v>
      </c>
      <c r="C26" s="6">
        <f t="shared" si="0"/>
        <v>47.25</v>
      </c>
      <c r="D26" s="1">
        <f t="shared" si="1"/>
        <v>57</v>
      </c>
      <c r="F26">
        <v>135</v>
      </c>
      <c r="G26">
        <v>97</v>
      </c>
      <c r="H26">
        <v>76</v>
      </c>
      <c r="I26">
        <v>91</v>
      </c>
      <c r="J26">
        <v>24</v>
      </c>
      <c r="K26">
        <v>24</v>
      </c>
      <c r="L26">
        <v>120</v>
      </c>
    </row>
    <row r="27" spans="1:13">
      <c r="A27" s="1" t="s">
        <v>137</v>
      </c>
      <c r="B27" s="1" t="s">
        <v>161</v>
      </c>
      <c r="C27" s="6">
        <f t="shared" si="0"/>
        <v>45.25</v>
      </c>
      <c r="D27" s="1">
        <f t="shared" si="1"/>
        <v>55</v>
      </c>
      <c r="F27">
        <v>135</v>
      </c>
      <c r="G27">
        <v>97</v>
      </c>
      <c r="H27">
        <v>76</v>
      </c>
      <c r="I27">
        <v>91</v>
      </c>
      <c r="J27">
        <v>24</v>
      </c>
      <c r="K27">
        <v>120</v>
      </c>
    </row>
    <row r="28" spans="1:13">
      <c r="A28" s="1" t="s">
        <v>137</v>
      </c>
      <c r="B28" s="1" t="s">
        <v>162</v>
      </c>
      <c r="C28" s="6">
        <f t="shared" si="0"/>
        <v>43.25</v>
      </c>
      <c r="D28" s="1">
        <f t="shared" si="1"/>
        <v>53</v>
      </c>
      <c r="F28">
        <v>135</v>
      </c>
      <c r="G28">
        <v>97</v>
      </c>
      <c r="H28">
        <v>76</v>
      </c>
      <c r="I28">
        <v>91</v>
      </c>
      <c r="J28">
        <v>120</v>
      </c>
    </row>
    <row r="29" spans="1:13">
      <c r="A29" s="1" t="s">
        <v>137</v>
      </c>
      <c r="B29" s="1" t="s">
        <v>163</v>
      </c>
      <c r="C29" s="6">
        <f t="shared" si="0"/>
        <v>73.333333333333329</v>
      </c>
      <c r="D29" s="1">
        <f t="shared" si="1"/>
        <v>83</v>
      </c>
      <c r="F29">
        <v>135</v>
      </c>
      <c r="G29">
        <v>119</v>
      </c>
      <c r="H29">
        <v>482</v>
      </c>
      <c r="I29">
        <v>24</v>
      </c>
      <c r="J29">
        <v>120</v>
      </c>
    </row>
    <row r="30" spans="1:13">
      <c r="A30" s="1" t="s">
        <v>137</v>
      </c>
      <c r="B30" s="1" t="s">
        <v>164</v>
      </c>
      <c r="C30" s="6">
        <f t="shared" si="0"/>
        <v>75.333333333333329</v>
      </c>
      <c r="D30" s="1">
        <f t="shared" si="1"/>
        <v>85</v>
      </c>
      <c r="F30">
        <v>135</v>
      </c>
      <c r="G30">
        <v>119</v>
      </c>
      <c r="H30">
        <v>482</v>
      </c>
      <c r="I30">
        <v>24</v>
      </c>
      <c r="J30">
        <v>24</v>
      </c>
      <c r="K30">
        <v>120</v>
      </c>
    </row>
    <row r="31" spans="1:13">
      <c r="A31" s="1" t="s">
        <v>137</v>
      </c>
      <c r="B31" s="1" t="s">
        <v>165</v>
      </c>
      <c r="C31" s="6">
        <f t="shared" si="0"/>
        <v>77.333333333333329</v>
      </c>
      <c r="D31" s="1">
        <f t="shared" si="1"/>
        <v>87</v>
      </c>
      <c r="F31">
        <v>135</v>
      </c>
      <c r="G31">
        <v>119</v>
      </c>
      <c r="H31">
        <v>482</v>
      </c>
      <c r="I31">
        <v>24</v>
      </c>
      <c r="J31">
        <v>24</v>
      </c>
      <c r="K31">
        <v>24</v>
      </c>
      <c r="L31">
        <v>120</v>
      </c>
    </row>
    <row r="32" spans="1:13">
      <c r="A32" s="1" t="s">
        <v>137</v>
      </c>
      <c r="B32" s="1" t="s">
        <v>166</v>
      </c>
      <c r="C32" s="6">
        <f t="shared" ref="C32" si="2">(SUM(F32:Y32)+E32*$F$2*(PI()/2-2))/12</f>
        <v>79.333333333333329</v>
      </c>
      <c r="D32" s="1">
        <f t="shared" si="1"/>
        <v>89</v>
      </c>
      <c r="F32">
        <v>135</v>
      </c>
      <c r="G32">
        <v>119</v>
      </c>
      <c r="H32">
        <v>482</v>
      </c>
      <c r="I32">
        <v>24</v>
      </c>
      <c r="J32">
        <v>24</v>
      </c>
      <c r="K32">
        <v>24</v>
      </c>
      <c r="L32">
        <v>24</v>
      </c>
      <c r="M32">
        <v>120</v>
      </c>
    </row>
    <row r="33" spans="3:17">
      <c r="C33" s="3"/>
      <c r="K33" s="3"/>
      <c r="L33" s="3"/>
      <c r="M33" s="3"/>
    </row>
    <row r="34" spans="3:17">
      <c r="C34" s="3"/>
      <c r="K34" s="3"/>
      <c r="L34" s="3"/>
      <c r="N34" s="3"/>
    </row>
    <row r="35" spans="3:17">
      <c r="C35" s="3"/>
      <c r="K35" s="3"/>
      <c r="L35" s="3"/>
      <c r="N35" s="3"/>
      <c r="O35" s="3"/>
    </row>
    <row r="36" spans="3:17">
      <c r="C36" s="3"/>
      <c r="K36" s="3"/>
      <c r="L36" s="3"/>
      <c r="N36" s="3"/>
      <c r="O36" s="3"/>
      <c r="P36" s="3"/>
      <c r="Q36" s="3"/>
    </row>
    <row r="37" spans="3:17">
      <c r="C37" s="3"/>
      <c r="K37" s="3"/>
      <c r="L37" s="3"/>
    </row>
    <row r="38" spans="3:17">
      <c r="C38" s="3"/>
      <c r="K38" s="3"/>
    </row>
    <row r="39" spans="3:17">
      <c r="C39" s="3"/>
      <c r="K39" s="3"/>
    </row>
    <row r="40" spans="3:17">
      <c r="C40" s="3"/>
      <c r="K40" s="3"/>
    </row>
    <row r="41" spans="3:17">
      <c r="C41" s="3"/>
      <c r="K41" s="3"/>
      <c r="L41" s="3"/>
      <c r="N41" s="3"/>
      <c r="O41" s="3"/>
      <c r="P41" s="3"/>
      <c r="Q41" s="3"/>
    </row>
    <row r="42" spans="3:17">
      <c r="C42" s="3"/>
      <c r="K42" s="3"/>
      <c r="L42" s="3"/>
      <c r="N42" s="3"/>
      <c r="O42" s="3"/>
      <c r="P42" s="3"/>
      <c r="Q42" s="3"/>
    </row>
    <row r="43" spans="3:17">
      <c r="C43" s="3"/>
      <c r="K43" s="3"/>
      <c r="L43" s="3"/>
      <c r="O43" s="3"/>
      <c r="P43" s="3"/>
      <c r="Q43" s="3"/>
    </row>
  </sheetData>
  <mergeCells count="1">
    <mergeCell ref="C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I11"/>
  <sheetViews>
    <sheetView workbookViewId="0">
      <selection activeCell="D21" sqref="D21"/>
    </sheetView>
  </sheetViews>
  <sheetFormatPr defaultRowHeight="15"/>
  <cols>
    <col min="1" max="1" width="29.5703125" customWidth="1"/>
    <col min="2" max="2" width="13.28515625" customWidth="1"/>
    <col min="7" max="7" width="13" customWidth="1"/>
  </cols>
  <sheetData>
    <row r="1" spans="1:9">
      <c r="A1" t="s">
        <v>76</v>
      </c>
    </row>
    <row r="3" spans="1:9">
      <c r="B3" t="s">
        <v>70</v>
      </c>
      <c r="C3">
        <f>3/8</f>
        <v>0.375</v>
      </c>
      <c r="D3">
        <f>3/8</f>
        <v>0.375</v>
      </c>
      <c r="E3">
        <f>3/8</f>
        <v>0.375</v>
      </c>
      <c r="F3">
        <f>3/8</f>
        <v>0.375</v>
      </c>
    </row>
    <row r="4" spans="1:9">
      <c r="A4" t="s">
        <v>75</v>
      </c>
      <c r="B4" t="s">
        <v>74</v>
      </c>
      <c r="C4" t="s">
        <v>66</v>
      </c>
      <c r="D4" t="s">
        <v>67</v>
      </c>
      <c r="E4" t="s">
        <v>68</v>
      </c>
      <c r="F4" t="s">
        <v>69</v>
      </c>
      <c r="G4" t="s">
        <v>71</v>
      </c>
      <c r="H4" t="s">
        <v>72</v>
      </c>
      <c r="I4" t="s">
        <v>73</v>
      </c>
    </row>
    <row r="5" spans="1:9">
      <c r="C5">
        <v>164</v>
      </c>
      <c r="D5">
        <v>61</v>
      </c>
      <c r="E5">
        <v>24</v>
      </c>
      <c r="F5">
        <v>61</v>
      </c>
      <c r="G5">
        <f t="shared" ref="G5:G11" si="0">PI()*(C5*C$3^2+D5*D$3^2+E5*E$3^2+F5*F$3^2)</f>
        <v>136.95380474243004</v>
      </c>
      <c r="H5">
        <v>6</v>
      </c>
      <c r="I5">
        <f t="shared" ref="I5:I11" si="1">G5/H5</f>
        <v>22.82563412373834</v>
      </c>
    </row>
    <row r="6" spans="1:9">
      <c r="C6">
        <v>33</v>
      </c>
      <c r="D6">
        <v>17</v>
      </c>
      <c r="E6">
        <v>8</v>
      </c>
      <c r="F6">
        <v>30</v>
      </c>
      <c r="G6">
        <f t="shared" si="0"/>
        <v>38.877209088173693</v>
      </c>
      <c r="H6">
        <v>6</v>
      </c>
      <c r="I6">
        <f t="shared" si="1"/>
        <v>6.4795348480289485</v>
      </c>
    </row>
    <row r="7" spans="1:9">
      <c r="C7">
        <v>23</v>
      </c>
      <c r="D7">
        <v>26</v>
      </c>
      <c r="E7">
        <v>8</v>
      </c>
      <c r="F7">
        <v>8</v>
      </c>
      <c r="G7">
        <f t="shared" si="0"/>
        <v>28.716120349219203</v>
      </c>
      <c r="H7">
        <v>5</v>
      </c>
      <c r="I7">
        <f t="shared" si="1"/>
        <v>5.7432240698438406</v>
      </c>
    </row>
    <row r="8" spans="1:9">
      <c r="C8">
        <v>99</v>
      </c>
      <c r="D8">
        <v>26</v>
      </c>
      <c r="E8">
        <v>8</v>
      </c>
      <c r="F8">
        <v>8</v>
      </c>
      <c r="G8">
        <f t="shared" si="0"/>
        <v>62.291891834460117</v>
      </c>
      <c r="H8">
        <v>6</v>
      </c>
      <c r="I8">
        <f t="shared" si="1"/>
        <v>10.381981972410019</v>
      </c>
    </row>
    <row r="9" spans="1:9">
      <c r="C9">
        <v>111</v>
      </c>
      <c r="D9">
        <v>0</v>
      </c>
      <c r="E9">
        <v>0</v>
      </c>
      <c r="F9">
        <v>0</v>
      </c>
      <c r="G9">
        <f t="shared" si="0"/>
        <v>49.038297827128176</v>
      </c>
      <c r="H9">
        <v>6</v>
      </c>
      <c r="I9">
        <f t="shared" si="1"/>
        <v>8.173049637854696</v>
      </c>
    </row>
    <row r="10" spans="1:9">
      <c r="C10">
        <v>20</v>
      </c>
      <c r="D10">
        <v>7</v>
      </c>
      <c r="E10">
        <v>4</v>
      </c>
      <c r="F10">
        <v>15</v>
      </c>
      <c r="G10">
        <f t="shared" si="0"/>
        <v>20.322177477908973</v>
      </c>
      <c r="H10">
        <v>6</v>
      </c>
      <c r="I10">
        <f t="shared" si="1"/>
        <v>3.3870295796514953</v>
      </c>
    </row>
    <row r="11" spans="1:9">
      <c r="C11">
        <v>45</v>
      </c>
      <c r="D11">
        <v>28</v>
      </c>
      <c r="E11">
        <v>12</v>
      </c>
      <c r="F11">
        <v>38</v>
      </c>
      <c r="G11">
        <f t="shared" si="0"/>
        <v>54.339735430060955</v>
      </c>
      <c r="H11">
        <v>6</v>
      </c>
      <c r="I11">
        <f t="shared" si="1"/>
        <v>9.0566225716768258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notes</vt:lpstr>
      <vt:lpstr>H1 - pt A to LVEA</vt:lpstr>
      <vt:lpstr>H1 - pt A to Rack Room</vt:lpstr>
      <vt:lpstr>H1 - pt B to LVEA</vt:lpstr>
      <vt:lpstr>H1 - pt B to Rack Room</vt:lpstr>
      <vt:lpstr>H2 - pt C to LVEA</vt:lpstr>
      <vt:lpstr>H2 - pt C to Rack Room</vt:lpstr>
      <vt:lpstr>tray sizing</vt:lpstr>
      <vt:lpstr>'H1 - pt A to LVEA'!Print_Area</vt:lpstr>
      <vt:lpstr>'H1 - pt A to Rack Room'!Print_Area</vt:lpstr>
      <vt:lpstr>'H1 - pt B to LVEA'!Print_Area</vt:lpstr>
      <vt:lpstr>'H1 - pt B to Rack Room'!Print_Area</vt:lpstr>
      <vt:lpstr>'H2 - pt C to LVEA'!Print_Area</vt:lpstr>
      <vt:lpstr>'H2 - pt C to Rack Room'!Print_Area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Coyne</dc:creator>
  <cp:lastModifiedBy>Dennis Coyne</cp:lastModifiedBy>
  <cp:lastPrinted>2010-11-30T17:13:57Z</cp:lastPrinted>
  <dcterms:created xsi:type="dcterms:W3CDTF">2010-11-13T04:04:17Z</dcterms:created>
  <dcterms:modified xsi:type="dcterms:W3CDTF">2010-11-30T17:40:41Z</dcterms:modified>
</cp:coreProperties>
</file>