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60" windowWidth="8595" windowHeight="7740"/>
  </bookViews>
  <sheets>
    <sheet name="summary" sheetId="1" r:id="rId1"/>
    <sheet name="baseline (wire)" sheetId="2" r:id="rId2"/>
    <sheet name="0.10&quot; dia 72lb" sheetId="3" r:id="rId3"/>
    <sheet name="0.10&quot; dia 20 lb" sheetId="4" r:id="rId4"/>
    <sheet name="0.15&quot; dia 153 lb" sheetId="5" r:id="rId5"/>
  </sheets>
  <definedNames>
    <definedName name="_xlnm.Print_Area" localSheetId="0">summary!$A$1:$O$64</definedName>
  </definedNames>
  <calcPr calcId="125725"/>
</workbook>
</file>

<file path=xl/calcChain.xml><?xml version="1.0" encoding="utf-8"?>
<calcChain xmlns="http://schemas.openxmlformats.org/spreadsheetml/2006/main">
  <c r="I17" i="1"/>
  <c r="I15"/>
  <c r="I22"/>
  <c r="G22"/>
  <c r="E22"/>
  <c r="I21"/>
  <c r="I20"/>
  <c r="G19"/>
  <c r="G20" s="1"/>
  <c r="G21" s="1"/>
  <c r="E19"/>
  <c r="E20" s="1"/>
  <c r="E21" s="1"/>
  <c r="I19"/>
  <c r="I18"/>
  <c r="H13"/>
  <c r="I13" s="1"/>
  <c r="K13"/>
  <c r="I12"/>
  <c r="I16"/>
  <c r="I14"/>
  <c r="P19"/>
  <c r="P13"/>
  <c r="P14" s="1"/>
  <c r="P28"/>
  <c r="P16"/>
  <c r="P26" s="1"/>
  <c r="P24"/>
  <c r="E8"/>
  <c r="E7"/>
  <c r="J13"/>
  <c r="G13"/>
  <c r="C8"/>
  <c r="C7"/>
  <c r="C6"/>
  <c r="S7"/>
  <c r="S4"/>
  <c r="Q5"/>
  <c r="Q6" s="1"/>
  <c r="Q8" s="1"/>
  <c r="P27" l="1"/>
  <c r="P29"/>
  <c r="S6"/>
  <c r="S8" s="1"/>
  <c r="S5"/>
</calcChain>
</file>

<file path=xl/sharedStrings.xml><?xml version="1.0" encoding="utf-8"?>
<sst xmlns="http://schemas.openxmlformats.org/spreadsheetml/2006/main" count="81" uniqueCount="60">
  <si>
    <t>mass</t>
  </si>
  <si>
    <t>stress</t>
  </si>
  <si>
    <t>area</t>
  </si>
  <si>
    <t>in</t>
  </si>
  <si>
    <t>in^2</t>
  </si>
  <si>
    <t>lbs</t>
  </si>
  <si>
    <t>psi</t>
  </si>
  <si>
    <t>radius</t>
  </si>
  <si>
    <t>m</t>
  </si>
  <si>
    <t>m^2</t>
  </si>
  <si>
    <t>kg</t>
  </si>
  <si>
    <t>Pa</t>
  </si>
  <si>
    <t>ASTM A228 music wire (2 mm dia.)</t>
  </si>
  <si>
    <t>316 annealed bar</t>
  </si>
  <si>
    <t>Sandvik SAMMAC 304/304L bar</t>
  </si>
  <si>
    <t>diameter</t>
  </si>
  <si>
    <t>Material</t>
  </si>
  <si>
    <t>tensile</t>
  </si>
  <si>
    <t>yield (Pa)</t>
  </si>
  <si>
    <t>Ultimate (Pa)</t>
  </si>
  <si>
    <t>Flexure Design</t>
  </si>
  <si>
    <t>Mass (lb)</t>
  </si>
  <si>
    <t>material</t>
  </si>
  <si>
    <t>flexure</t>
  </si>
  <si>
    <t>music wire</t>
  </si>
  <si>
    <t>Factor of Safety
over yield</t>
  </si>
  <si>
    <t>clamped wire design</t>
  </si>
  <si>
    <t>ACB monolithic flexure</t>
  </si>
  <si>
    <t>FS too low</t>
  </si>
  <si>
    <t>comments</t>
  </si>
  <si>
    <t>more difficult to assemble
possible slippage at clamp</t>
  </si>
  <si>
    <t>CMB monolithic flexure</t>
  </si>
  <si>
    <t>yield (psi)</t>
  </si>
  <si>
    <t>Ultimate (psi)</t>
  </si>
  <si>
    <t>diameter
(in)</t>
  </si>
  <si>
    <t>length
(in)</t>
  </si>
  <si>
    <t>for the Arm Cavity Baffle (ACB) and the Cryo-pump/Manifold Baffle (CMB)</t>
  </si>
  <si>
    <t>Pendulum
Freq. (Hz)</t>
  </si>
  <si>
    <t>Elastic
Freq. (Hz)</t>
  </si>
  <si>
    <t>Nominal
Stress (Pa)</t>
  </si>
  <si>
    <t>Arm Cavity Baffle (suspended mass/assembly):</t>
  </si>
  <si>
    <t>Simple Model:</t>
  </si>
  <si>
    <t>Monolithic Flexure Design</t>
  </si>
  <si>
    <t>Pendulum Length, L (m)</t>
  </si>
  <si>
    <t>Simple pendulum frequency (Hz)</t>
  </si>
  <si>
    <t>r (m)</t>
  </si>
  <si>
    <t>E (Pa)</t>
  </si>
  <si>
    <t>M (kg)</t>
  </si>
  <si>
    <t>flexure length, l (m)</t>
  </si>
  <si>
    <t>g (m/s^2)</t>
  </si>
  <si>
    <t>frequency of pendulum with torsion spring (Hz)</t>
  </si>
  <si>
    <t>effective elastic, rotational spring constant</t>
  </si>
  <si>
    <t>rotational spring constant, k1</t>
  </si>
  <si>
    <t>translational spring constant, k2*l^2</t>
  </si>
  <si>
    <t>Peak
Stress (Pa)</t>
  </si>
  <si>
    <t>FS is only 2.51 with 304/304L</t>
  </si>
  <si>
    <t>FS is only 2.57 with 304/304L</t>
  </si>
  <si>
    <t>fillet
radius (in)</t>
  </si>
  <si>
    <t>FS is 3.01 with 304/304L</t>
  </si>
  <si>
    <t>The effect of the flexure's elastic restoring force on the pendulum frequency was calculated using ANSYS11 Workbench (modal with prestress and confirmed with dynamic analysis with gravitational acceleration).
The "elastic frequency" given below is the frequency without a graqvitational restoring force. The "pendulum" frequency includes the effect of gravity and the elastic stiffness of the flexure.</t>
  </si>
</sst>
</file>

<file path=xl/styles.xml><?xml version="1.0" encoding="utf-8"?>
<styleSheet xmlns="http://schemas.openxmlformats.org/spreadsheetml/2006/main">
  <numFmts count="2">
    <numFmt numFmtId="164" formatCode="0.0"/>
    <numFmt numFmtId="165" formatCode="0.000"/>
  </numFmts>
  <fonts count="4">
    <font>
      <sz val="11"/>
      <color theme="1"/>
      <name val="Calibri"/>
      <family val="2"/>
      <scheme val="minor"/>
    </font>
    <font>
      <b/>
      <sz val="11"/>
      <color theme="1"/>
      <name val="Calibri"/>
      <family val="2"/>
      <scheme val="minor"/>
    </font>
    <font>
      <b/>
      <sz val="18"/>
      <color theme="1"/>
      <name val="Calibri"/>
      <family val="2"/>
      <scheme val="minor"/>
    </font>
    <font>
      <b/>
      <sz val="12"/>
      <color theme="1"/>
      <name val="Calibri"/>
      <family val="2"/>
      <scheme val="minor"/>
    </font>
  </fonts>
  <fills count="3">
    <fill>
      <patternFill patternType="none"/>
    </fill>
    <fill>
      <patternFill patternType="gray125"/>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5">
    <xf numFmtId="0" fontId="0" fillId="0" borderId="0" xfId="0"/>
    <xf numFmtId="11" fontId="0" fillId="0" borderId="0" xfId="0" applyNumberFormat="1"/>
    <xf numFmtId="2" fontId="0" fillId="0" borderId="0" xfId="0" applyNumberFormat="1"/>
    <xf numFmtId="0" fontId="1" fillId="0" borderId="0" xfId="0" applyFont="1"/>
    <xf numFmtId="0" fontId="1" fillId="0" borderId="1" xfId="0" applyFont="1" applyBorder="1"/>
    <xf numFmtId="2" fontId="1" fillId="0" borderId="1" xfId="0" applyNumberFormat="1" applyFont="1" applyBorder="1" applyAlignment="1">
      <alignment wrapText="1"/>
    </xf>
    <xf numFmtId="0" fontId="0" fillId="0" borderId="1" xfId="0" applyBorder="1"/>
    <xf numFmtId="11" fontId="0" fillId="0" borderId="1" xfId="0" applyNumberFormat="1" applyBorder="1"/>
    <xf numFmtId="2" fontId="0" fillId="0" borderId="1" xfId="0" applyNumberFormat="1" applyBorder="1"/>
    <xf numFmtId="0" fontId="0" fillId="0" borderId="1" xfId="0" applyFill="1" applyBorder="1"/>
    <xf numFmtId="164" fontId="0" fillId="0" borderId="0" xfId="0" applyNumberFormat="1"/>
    <xf numFmtId="164" fontId="0" fillId="0" borderId="0" xfId="0" applyNumberFormat="1" applyFill="1"/>
    <xf numFmtId="164" fontId="1" fillId="0" borderId="1" xfId="0" applyNumberFormat="1" applyFont="1" applyBorder="1"/>
    <xf numFmtId="164" fontId="0" fillId="0" borderId="1" xfId="0" applyNumberFormat="1" applyBorder="1"/>
    <xf numFmtId="0" fontId="0" fillId="0" borderId="1" xfId="0" applyBorder="1" applyAlignment="1">
      <alignment wrapText="1"/>
    </xf>
    <xf numFmtId="0" fontId="1" fillId="0" borderId="1" xfId="0" applyFont="1" applyBorder="1" applyAlignment="1">
      <alignment wrapText="1"/>
    </xf>
    <xf numFmtId="11" fontId="0" fillId="0" borderId="1" xfId="0" applyNumberFormat="1" applyFill="1" applyBorder="1"/>
    <xf numFmtId="165" fontId="0" fillId="0" borderId="1" xfId="0" applyNumberFormat="1" applyBorder="1"/>
    <xf numFmtId="165" fontId="0" fillId="0" borderId="1" xfId="0" applyNumberFormat="1" applyFill="1" applyBorder="1"/>
    <xf numFmtId="2" fontId="1" fillId="0" borderId="0" xfId="0" applyNumberFormat="1" applyFont="1"/>
    <xf numFmtId="0" fontId="2" fillId="0" borderId="0" xfId="0" applyFont="1"/>
    <xf numFmtId="164" fontId="2" fillId="0" borderId="0" xfId="0" applyNumberFormat="1" applyFont="1"/>
    <xf numFmtId="2" fontId="2" fillId="0" borderId="0" xfId="0" applyNumberFormat="1" applyFont="1"/>
    <xf numFmtId="0" fontId="1" fillId="0" borderId="0" xfId="0" applyFont="1" applyBorder="1"/>
    <xf numFmtId="0" fontId="0" fillId="0" borderId="0" xfId="0" applyBorder="1" applyAlignment="1">
      <alignment wrapText="1"/>
    </xf>
    <xf numFmtId="0" fontId="0" fillId="0" borderId="0" xfId="0" applyBorder="1"/>
    <xf numFmtId="164" fontId="3" fillId="0" borderId="0" xfId="0" applyNumberFormat="1" applyFont="1"/>
    <xf numFmtId="11" fontId="0" fillId="0" borderId="0" xfId="0" applyNumberFormat="1" applyBorder="1"/>
    <xf numFmtId="0" fontId="0" fillId="0" borderId="0" xfId="0" applyFill="1" applyBorder="1"/>
    <xf numFmtId="165" fontId="0" fillId="0" borderId="0" xfId="0" applyNumberFormat="1" applyFill="1" applyBorder="1"/>
    <xf numFmtId="164" fontId="0" fillId="0" borderId="0" xfId="0" applyNumberFormat="1" applyBorder="1"/>
    <xf numFmtId="2" fontId="0" fillId="0" borderId="0" xfId="0" applyNumberFormat="1" applyBorder="1"/>
    <xf numFmtId="165" fontId="0" fillId="0" borderId="0" xfId="0" applyNumberFormat="1" applyBorder="1"/>
    <xf numFmtId="11" fontId="1" fillId="0" borderId="0" xfId="0" applyNumberFormat="1" applyFont="1" applyBorder="1" applyAlignment="1">
      <alignment horizontal="center"/>
    </xf>
    <xf numFmtId="164" fontId="1" fillId="0" borderId="1" xfId="0" applyNumberFormat="1" applyFont="1" applyBorder="1" applyAlignment="1">
      <alignment wrapText="1"/>
    </xf>
    <xf numFmtId="0" fontId="0" fillId="2" borderId="1" xfId="0" applyFill="1" applyBorder="1"/>
    <xf numFmtId="165" fontId="0" fillId="2" borderId="1" xfId="0" applyNumberFormat="1" applyFill="1" applyBorder="1"/>
    <xf numFmtId="164" fontId="0" fillId="2" borderId="1" xfId="0" applyNumberFormat="1" applyFill="1" applyBorder="1"/>
    <xf numFmtId="2" fontId="0" fillId="2" borderId="1" xfId="0" applyNumberFormat="1" applyFill="1" applyBorder="1"/>
    <xf numFmtId="11" fontId="0" fillId="2" borderId="1" xfId="0" applyNumberFormat="1" applyFill="1" applyBorder="1"/>
    <xf numFmtId="164" fontId="0" fillId="0" borderId="1" xfId="0" applyNumberFormat="1" applyFill="1" applyBorder="1"/>
    <xf numFmtId="2" fontId="0" fillId="0" borderId="1" xfId="0" applyNumberFormat="1" applyFill="1" applyBorder="1"/>
    <xf numFmtId="0" fontId="1" fillId="0" borderId="1" xfId="0" applyFont="1" applyBorder="1" applyAlignment="1">
      <alignment horizontal="center"/>
    </xf>
    <xf numFmtId="11" fontId="1" fillId="0" borderId="1" xfId="0" applyNumberFormat="1" applyFont="1" applyBorder="1" applyAlignment="1">
      <alignment horizontal="center"/>
    </xf>
    <xf numFmtId="2" fontId="0" fillId="0" borderId="0" xfId="0" applyNumberFormat="1" applyAlignment="1">
      <alignment horizontal="lef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image" Target="../media/image4.jpeg"/></Relationships>
</file>

<file path=xl/drawings/_rels/drawing3.xml.rels><?xml version="1.0" encoding="UTF-8" standalone="yes"?>
<Relationships xmlns="http://schemas.openxmlformats.org/package/2006/relationships"><Relationship Id="rId2" Type="http://schemas.openxmlformats.org/officeDocument/2006/relationships/image" Target="../media/image8.jpeg"/><Relationship Id="rId1" Type="http://schemas.openxmlformats.org/officeDocument/2006/relationships/image" Target="../media/image7.jpeg"/></Relationships>
</file>

<file path=xl/drawings/_rels/drawing4.xml.rels><?xml version="1.0" encoding="UTF-8" standalone="yes"?>
<Relationships xmlns="http://schemas.openxmlformats.org/package/2006/relationships"><Relationship Id="rId2" Type="http://schemas.openxmlformats.org/officeDocument/2006/relationships/image" Target="../media/image10.png"/><Relationship Id="rId1" Type="http://schemas.openxmlformats.org/officeDocument/2006/relationships/image" Target="../media/image9.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1.png"/></Relationships>
</file>

<file path=xl/drawings/drawing1.xml><?xml version="1.0" encoding="utf-8"?>
<xdr:wsDr xmlns:xdr="http://schemas.openxmlformats.org/drawingml/2006/spreadsheetDrawing" xmlns:a="http://schemas.openxmlformats.org/drawingml/2006/main">
  <xdr:twoCellAnchor editAs="oneCell">
    <xdr:from>
      <xdr:col>0</xdr:col>
      <xdr:colOff>352425</xdr:colOff>
      <xdr:row>24</xdr:row>
      <xdr:rowOff>152400</xdr:rowOff>
    </xdr:from>
    <xdr:to>
      <xdr:col>5</xdr:col>
      <xdr:colOff>114300</xdr:colOff>
      <xdr:row>63</xdr:row>
      <xdr:rowOff>95250</xdr:rowOff>
    </xdr:to>
    <xdr:pic>
      <xdr:nvPicPr>
        <xdr:cNvPr id="3" name="Picture 2" descr="ACB suspended mass.JPG"/>
        <xdr:cNvPicPr>
          <a:picLocks noChangeAspect="1"/>
        </xdr:cNvPicPr>
      </xdr:nvPicPr>
      <xdr:blipFill>
        <a:blip xmlns:r="http://schemas.openxmlformats.org/officeDocument/2006/relationships" r:embed="rId1" cstate="print"/>
        <a:stretch>
          <a:fillRect/>
        </a:stretch>
      </xdr:blipFill>
      <xdr:spPr>
        <a:xfrm>
          <a:off x="352425" y="4171950"/>
          <a:ext cx="5210175" cy="7372350"/>
        </a:xfrm>
        <a:prstGeom prst="rect">
          <a:avLst/>
        </a:prstGeom>
      </xdr:spPr>
    </xdr:pic>
    <xdr:clientData/>
  </xdr:twoCellAnchor>
  <xdr:twoCellAnchor editAs="oneCell">
    <xdr:from>
      <xdr:col>8</xdr:col>
      <xdr:colOff>523875</xdr:colOff>
      <xdr:row>24</xdr:row>
      <xdr:rowOff>85725</xdr:rowOff>
    </xdr:from>
    <xdr:to>
      <xdr:col>10</xdr:col>
      <xdr:colOff>390525</xdr:colOff>
      <xdr:row>64</xdr:row>
      <xdr:rowOff>68509</xdr:rowOff>
    </xdr:to>
    <xdr:pic>
      <xdr:nvPicPr>
        <xdr:cNvPr id="1026"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6715125" y="4105275"/>
          <a:ext cx="1504950" cy="7602784"/>
        </a:xfrm>
        <a:prstGeom prst="rect">
          <a:avLst/>
        </a:prstGeom>
        <a:noFill/>
        <a:ln w="1">
          <a:noFill/>
          <a:miter lim="800000"/>
          <a:headEnd/>
          <a:tailEnd type="none" w="med" len="med"/>
        </a:ln>
        <a:effectLst/>
      </xdr:spPr>
    </xdr:pic>
    <xdr:clientData/>
  </xdr:twoCellAnchor>
  <xdr:twoCellAnchor editAs="oneCell">
    <xdr:from>
      <xdr:col>11</xdr:col>
      <xdr:colOff>19050</xdr:colOff>
      <xdr:row>23</xdr:row>
      <xdr:rowOff>133350</xdr:rowOff>
    </xdr:from>
    <xdr:to>
      <xdr:col>14</xdr:col>
      <xdr:colOff>1562100</xdr:colOff>
      <xdr:row>53</xdr:row>
      <xdr:rowOff>9525</xdr:rowOff>
    </xdr:to>
    <xdr:pic>
      <xdr:nvPicPr>
        <xdr:cNvPr id="1027" name="Picture 3"/>
        <xdr:cNvPicPr>
          <a:picLocks noChangeAspect="1" noChangeArrowheads="1"/>
        </xdr:cNvPicPr>
      </xdr:nvPicPr>
      <xdr:blipFill>
        <a:blip xmlns:r="http://schemas.openxmlformats.org/officeDocument/2006/relationships" r:embed="rId3" cstate="print"/>
        <a:srcRect/>
        <a:stretch>
          <a:fillRect/>
        </a:stretch>
      </xdr:blipFill>
      <xdr:spPr bwMode="auto">
        <a:xfrm>
          <a:off x="8562975" y="3962400"/>
          <a:ext cx="5915025" cy="5591175"/>
        </a:xfrm>
        <a:prstGeom prst="rect">
          <a:avLst/>
        </a:prstGeom>
        <a:noFill/>
        <a:ln w="1">
          <a:noFill/>
          <a:miter lim="800000"/>
          <a:headEnd/>
          <a:tailEnd type="none" w="med" len="med"/>
        </a:ln>
        <a:effec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16</xdr:col>
      <xdr:colOff>428625</xdr:colOff>
      <xdr:row>48</xdr:row>
      <xdr:rowOff>171450</xdr:rowOff>
    </xdr:to>
    <xdr:pic>
      <xdr:nvPicPr>
        <xdr:cNvPr id="2" name="Picture 1" descr="ACB flexure - wire - ansys11 0.47 Hz.JPG"/>
        <xdr:cNvPicPr>
          <a:picLocks noChangeAspect="1"/>
        </xdr:cNvPicPr>
      </xdr:nvPicPr>
      <xdr:blipFill>
        <a:blip xmlns:r="http://schemas.openxmlformats.org/officeDocument/2006/relationships" r:embed="rId1" cstate="print"/>
        <a:stretch>
          <a:fillRect/>
        </a:stretch>
      </xdr:blipFill>
      <xdr:spPr>
        <a:xfrm>
          <a:off x="0" y="0"/>
          <a:ext cx="10182225" cy="9315450"/>
        </a:xfrm>
        <a:prstGeom prst="rect">
          <a:avLst/>
        </a:prstGeom>
      </xdr:spPr>
    </xdr:pic>
    <xdr:clientData/>
  </xdr:twoCellAnchor>
  <xdr:twoCellAnchor editAs="oneCell">
    <xdr:from>
      <xdr:col>16</xdr:col>
      <xdr:colOff>581025</xdr:colOff>
      <xdr:row>0</xdr:row>
      <xdr:rowOff>0</xdr:rowOff>
    </xdr:from>
    <xdr:to>
      <xdr:col>23</xdr:col>
      <xdr:colOff>180975</xdr:colOff>
      <xdr:row>49</xdr:row>
      <xdr:rowOff>95250</xdr:rowOff>
    </xdr:to>
    <xdr:pic>
      <xdr:nvPicPr>
        <xdr:cNvPr id="3073" name="Picture 1"/>
        <xdr:cNvPicPr>
          <a:picLocks noChangeAspect="1" noChangeArrowheads="1"/>
        </xdr:cNvPicPr>
      </xdr:nvPicPr>
      <xdr:blipFill>
        <a:blip xmlns:r="http://schemas.openxmlformats.org/officeDocument/2006/relationships" r:embed="rId2" cstate="print"/>
        <a:srcRect/>
        <a:stretch>
          <a:fillRect/>
        </a:stretch>
      </xdr:blipFill>
      <xdr:spPr bwMode="auto">
        <a:xfrm>
          <a:off x="10334625" y="0"/>
          <a:ext cx="3867150" cy="9429750"/>
        </a:xfrm>
        <a:prstGeom prst="rect">
          <a:avLst/>
        </a:prstGeom>
        <a:noFill/>
        <a:ln w="1">
          <a:noFill/>
          <a:miter lim="800000"/>
          <a:headEnd/>
          <a:tailEnd type="none" w="med" len="med"/>
        </a:ln>
        <a:effectLst/>
      </xdr:spPr>
    </xdr:pic>
    <xdr:clientData/>
  </xdr:twoCellAnchor>
  <xdr:twoCellAnchor editAs="oneCell">
    <xdr:from>
      <xdr:col>23</xdr:col>
      <xdr:colOff>285750</xdr:colOff>
      <xdr:row>0</xdr:row>
      <xdr:rowOff>104775</xdr:rowOff>
    </xdr:from>
    <xdr:to>
      <xdr:col>31</xdr:col>
      <xdr:colOff>247650</xdr:colOff>
      <xdr:row>33</xdr:row>
      <xdr:rowOff>38100</xdr:rowOff>
    </xdr:to>
    <xdr:pic>
      <xdr:nvPicPr>
        <xdr:cNvPr id="3074"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14306550" y="104775"/>
          <a:ext cx="4838700" cy="6219825"/>
        </a:xfrm>
        <a:prstGeom prst="rect">
          <a:avLst/>
        </a:prstGeom>
        <a:noFill/>
        <a:ln w="1">
          <a:noFill/>
          <a:miter lim="800000"/>
          <a:headEnd/>
          <a:tailEnd type="none" w="med" len="med"/>
        </a:ln>
        <a:effec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228600</xdr:colOff>
      <xdr:row>0</xdr:row>
      <xdr:rowOff>85725</xdr:rowOff>
    </xdr:from>
    <xdr:to>
      <xdr:col>17</xdr:col>
      <xdr:colOff>0</xdr:colOff>
      <xdr:row>49</xdr:row>
      <xdr:rowOff>95250</xdr:rowOff>
    </xdr:to>
    <xdr:pic>
      <xdr:nvPicPr>
        <xdr:cNvPr id="3" name="Picture 2" descr="ACB flexure p100 in dia x p547 in p50 Hz.JPG"/>
        <xdr:cNvPicPr>
          <a:picLocks noChangeAspect="1"/>
        </xdr:cNvPicPr>
      </xdr:nvPicPr>
      <xdr:blipFill>
        <a:blip xmlns:r="http://schemas.openxmlformats.org/officeDocument/2006/relationships" r:embed="rId1" cstate="print"/>
        <a:stretch>
          <a:fillRect/>
        </a:stretch>
      </xdr:blipFill>
      <xdr:spPr>
        <a:xfrm>
          <a:off x="228600" y="85725"/>
          <a:ext cx="10134600" cy="9344025"/>
        </a:xfrm>
        <a:prstGeom prst="rect">
          <a:avLst/>
        </a:prstGeom>
      </xdr:spPr>
    </xdr:pic>
    <xdr:clientData/>
  </xdr:twoCellAnchor>
  <xdr:twoCellAnchor editAs="oneCell">
    <xdr:from>
      <xdr:col>17</xdr:col>
      <xdr:colOff>209550</xdr:colOff>
      <xdr:row>0</xdr:row>
      <xdr:rowOff>152400</xdr:rowOff>
    </xdr:from>
    <xdr:to>
      <xdr:col>25</xdr:col>
      <xdr:colOff>114300</xdr:colOff>
      <xdr:row>33</xdr:row>
      <xdr:rowOff>161925</xdr:rowOff>
    </xdr:to>
    <xdr:pic>
      <xdr:nvPicPr>
        <xdr:cNvPr id="4" name="Picture 3" descr="ACB flexure p100 in dia x p547 in stress.JPG"/>
        <xdr:cNvPicPr>
          <a:picLocks noChangeAspect="1"/>
        </xdr:cNvPicPr>
      </xdr:nvPicPr>
      <xdr:blipFill>
        <a:blip xmlns:r="http://schemas.openxmlformats.org/officeDocument/2006/relationships" r:embed="rId2" cstate="print"/>
        <a:stretch>
          <a:fillRect/>
        </a:stretch>
      </xdr:blipFill>
      <xdr:spPr>
        <a:xfrm>
          <a:off x="10572750" y="152400"/>
          <a:ext cx="4781550" cy="62960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13</xdr:col>
      <xdr:colOff>247650</xdr:colOff>
      <xdr:row>48</xdr:row>
      <xdr:rowOff>114300</xdr:rowOff>
    </xdr:to>
    <xdr:pic>
      <xdr:nvPicPr>
        <xdr:cNvPr id="2" name="Picture 1" descr="ACB flexure p100 in dia x p547 in 20lb p55 Hz.JPG"/>
        <xdr:cNvPicPr>
          <a:picLocks noChangeAspect="1"/>
        </xdr:cNvPicPr>
      </xdr:nvPicPr>
      <xdr:blipFill>
        <a:blip xmlns:r="http://schemas.openxmlformats.org/officeDocument/2006/relationships" r:embed="rId1" cstate="print"/>
        <a:stretch>
          <a:fillRect/>
        </a:stretch>
      </xdr:blipFill>
      <xdr:spPr>
        <a:xfrm>
          <a:off x="0" y="0"/>
          <a:ext cx="8172450" cy="9258300"/>
        </a:xfrm>
        <a:prstGeom prst="rect">
          <a:avLst/>
        </a:prstGeom>
      </xdr:spPr>
    </xdr:pic>
    <xdr:clientData/>
  </xdr:twoCellAnchor>
  <xdr:twoCellAnchor editAs="oneCell">
    <xdr:from>
      <xdr:col>13</xdr:col>
      <xdr:colOff>400050</xdr:colOff>
      <xdr:row>0</xdr:row>
      <xdr:rowOff>28575</xdr:rowOff>
    </xdr:from>
    <xdr:to>
      <xdr:col>20</xdr:col>
      <xdr:colOff>0</xdr:colOff>
      <xdr:row>50</xdr:row>
      <xdr:rowOff>123825</xdr:rowOff>
    </xdr:to>
    <xdr:pic>
      <xdr:nvPicPr>
        <xdr:cNvPr id="2049" name="Picture 1"/>
        <xdr:cNvPicPr>
          <a:picLocks noChangeAspect="1" noChangeArrowheads="1"/>
        </xdr:cNvPicPr>
      </xdr:nvPicPr>
      <xdr:blipFill>
        <a:blip xmlns:r="http://schemas.openxmlformats.org/officeDocument/2006/relationships" r:embed="rId2" cstate="print"/>
        <a:srcRect/>
        <a:stretch>
          <a:fillRect/>
        </a:stretch>
      </xdr:blipFill>
      <xdr:spPr bwMode="auto">
        <a:xfrm>
          <a:off x="8324850" y="28575"/>
          <a:ext cx="3867150" cy="9620250"/>
        </a:xfrm>
        <a:prstGeom prst="rect">
          <a:avLst/>
        </a:prstGeom>
        <a:noFill/>
        <a:ln w="1">
          <a:noFill/>
          <a:miter lim="800000"/>
          <a:headEnd/>
          <a:tailEnd type="none" w="med" len="med"/>
        </a:ln>
        <a:effec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228600</xdr:colOff>
      <xdr:row>0</xdr:row>
      <xdr:rowOff>38100</xdr:rowOff>
    </xdr:from>
    <xdr:to>
      <xdr:col>7</xdr:col>
      <xdr:colOff>361950</xdr:colOff>
      <xdr:row>49</xdr:row>
      <xdr:rowOff>171450</xdr:rowOff>
    </xdr:to>
    <xdr:pic>
      <xdr:nvPicPr>
        <xdr:cNvPr id="1025"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228600" y="38100"/>
          <a:ext cx="4400550" cy="9467850"/>
        </a:xfrm>
        <a:prstGeom prst="rect">
          <a:avLst/>
        </a:prstGeom>
        <a:noFill/>
        <a:ln w="1">
          <a:noFill/>
          <a:miter lim="800000"/>
          <a:headEnd/>
          <a:tailEnd type="none" w="med" len="med"/>
        </a:ln>
        <a:effec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sheetPr>
    <pageSetUpPr fitToPage="1"/>
  </sheetPr>
  <dimension ref="A1:T29"/>
  <sheetViews>
    <sheetView tabSelected="1" workbookViewId="0">
      <selection activeCell="I10" sqref="I10"/>
    </sheetView>
  </sheetViews>
  <sheetFormatPr defaultRowHeight="15"/>
  <cols>
    <col min="1" max="1" width="31.5703125" customWidth="1"/>
    <col min="2" max="2" width="9.85546875" customWidth="1"/>
    <col min="3" max="3" width="10.28515625" customWidth="1"/>
    <col min="4" max="4" width="16.5703125" customWidth="1"/>
    <col min="5" max="5" width="13.42578125" style="10" customWidth="1"/>
    <col min="6" max="6" width="10" style="10" customWidth="1"/>
    <col min="7" max="8" width="11.140625" customWidth="1"/>
    <col min="9" max="9" width="15" style="2" customWidth="1"/>
    <col min="10" max="10" width="9.5703125" customWidth="1"/>
    <col min="11" max="11" width="10.7109375" style="2" customWidth="1"/>
    <col min="12" max="12" width="26.5703125" customWidth="1"/>
    <col min="13" max="13" width="26.42578125" customWidth="1"/>
    <col min="14" max="14" width="12.5703125" customWidth="1"/>
    <col min="15" max="15" width="26.42578125" customWidth="1"/>
  </cols>
  <sheetData>
    <row r="1" spans="1:20" s="20" customFormat="1" ht="23.25">
      <c r="A1" s="20" t="s">
        <v>42</v>
      </c>
      <c r="E1" s="26"/>
      <c r="F1" s="26"/>
      <c r="I1" s="22"/>
      <c r="K1" s="22"/>
    </row>
    <row r="2" spans="1:20" s="20" customFormat="1" ht="23.25">
      <c r="A2" s="20" t="s">
        <v>36</v>
      </c>
      <c r="E2" s="21"/>
      <c r="F2" s="21"/>
      <c r="I2" s="22"/>
      <c r="K2" s="22"/>
    </row>
    <row r="4" spans="1:20">
      <c r="A4" s="3"/>
      <c r="B4" s="43" t="s">
        <v>17</v>
      </c>
      <c r="C4" s="43"/>
      <c r="D4" s="43"/>
      <c r="E4" s="43"/>
      <c r="F4" s="33"/>
      <c r="I4" s="44" t="s">
        <v>59</v>
      </c>
      <c r="J4" s="44"/>
      <c r="K4" s="44"/>
      <c r="L4" s="44"/>
      <c r="M4" s="44"/>
      <c r="N4" s="44"/>
      <c r="P4" t="s">
        <v>15</v>
      </c>
      <c r="Q4">
        <v>0.15</v>
      </c>
      <c r="R4" t="s">
        <v>3</v>
      </c>
      <c r="S4">
        <f>Q4*0.0254</f>
        <v>3.8099999999999996E-3</v>
      </c>
      <c r="T4" t="s">
        <v>8</v>
      </c>
    </row>
    <row r="5" spans="1:20">
      <c r="A5" s="4" t="s">
        <v>16</v>
      </c>
      <c r="B5" s="4" t="s">
        <v>18</v>
      </c>
      <c r="C5" s="4" t="s">
        <v>32</v>
      </c>
      <c r="D5" s="4" t="s">
        <v>19</v>
      </c>
      <c r="E5" s="4" t="s">
        <v>33</v>
      </c>
      <c r="F5" s="23"/>
      <c r="G5" s="10"/>
      <c r="H5" s="10"/>
      <c r="I5" s="44"/>
      <c r="J5" s="44"/>
      <c r="K5" s="44"/>
      <c r="L5" s="44"/>
      <c r="M5" s="44"/>
      <c r="N5" s="44"/>
      <c r="O5" s="2"/>
      <c r="P5" t="s">
        <v>7</v>
      </c>
      <c r="Q5">
        <f>Q4/2</f>
        <v>7.4999999999999997E-2</v>
      </c>
      <c r="R5" t="s">
        <v>3</v>
      </c>
      <c r="S5">
        <f>Q5*0.0254</f>
        <v>1.9049999999999998E-3</v>
      </c>
      <c r="T5" t="s">
        <v>8</v>
      </c>
    </row>
    <row r="6" spans="1:20">
      <c r="A6" s="6" t="s">
        <v>12</v>
      </c>
      <c r="B6" s="7">
        <v>1950000000</v>
      </c>
      <c r="C6" s="7">
        <f>B6*0.000145038</f>
        <v>282824.09999999998</v>
      </c>
      <c r="D6" s="6"/>
      <c r="E6" s="6"/>
      <c r="F6" s="25"/>
      <c r="G6" s="10"/>
      <c r="H6" s="10"/>
      <c r="I6" s="44"/>
      <c r="J6" s="44"/>
      <c r="K6" s="44"/>
      <c r="L6" s="44"/>
      <c r="M6" s="44"/>
      <c r="N6" s="44"/>
      <c r="O6" s="2"/>
      <c r="P6" t="s">
        <v>2</v>
      </c>
      <c r="Q6">
        <f>PI()*Q5^2</f>
        <v>1.7671458676442587E-2</v>
      </c>
      <c r="R6" t="s">
        <v>4</v>
      </c>
      <c r="S6">
        <f>Q6*0.0254^2</f>
        <v>1.1400918279693698E-5</v>
      </c>
      <c r="T6" t="s">
        <v>9</v>
      </c>
    </row>
    <row r="7" spans="1:20">
      <c r="A7" s="9" t="s">
        <v>13</v>
      </c>
      <c r="B7" s="16">
        <v>240000000</v>
      </c>
      <c r="C7" s="7">
        <f>B7*0.000145038</f>
        <v>34809.120000000003</v>
      </c>
      <c r="D7" s="16">
        <v>550000000</v>
      </c>
      <c r="E7" s="7">
        <f t="shared" ref="E7:E8" si="0">D7*0.000145038</f>
        <v>79770.900000000009</v>
      </c>
      <c r="F7" s="27"/>
      <c r="G7" s="11"/>
      <c r="H7" s="11"/>
      <c r="I7" s="44"/>
      <c r="J7" s="44"/>
      <c r="K7" s="44"/>
      <c r="L7" s="44"/>
      <c r="M7" s="44"/>
      <c r="N7" s="44"/>
      <c r="O7" s="2"/>
      <c r="P7" t="s">
        <v>0</v>
      </c>
      <c r="Q7">
        <v>153.5</v>
      </c>
      <c r="R7" t="s">
        <v>5</v>
      </c>
      <c r="S7">
        <f>Q7/2.205</f>
        <v>69.614512471655331</v>
      </c>
      <c r="T7" t="s">
        <v>10</v>
      </c>
    </row>
    <row r="8" spans="1:20">
      <c r="A8" s="9" t="s">
        <v>14</v>
      </c>
      <c r="B8" s="16">
        <v>205000000</v>
      </c>
      <c r="C8" s="7">
        <f>B8*0.000145038</f>
        <v>29732.79</v>
      </c>
      <c r="D8" s="16">
        <v>515000000</v>
      </c>
      <c r="E8" s="7">
        <f t="shared" si="0"/>
        <v>74694.570000000007</v>
      </c>
      <c r="F8" s="27"/>
      <c r="G8" s="11"/>
      <c r="H8" s="11"/>
      <c r="I8" s="44"/>
      <c r="J8" s="44"/>
      <c r="K8" s="44"/>
      <c r="L8" s="44"/>
      <c r="M8" s="44"/>
      <c r="N8" s="44"/>
      <c r="O8" s="2"/>
      <c r="P8" t="s">
        <v>1</v>
      </c>
      <c r="Q8" s="1">
        <f>Q7/Q6</f>
        <v>8686.3231163043329</v>
      </c>
      <c r="R8" t="s">
        <v>6</v>
      </c>
      <c r="S8" s="1">
        <f>S7*9.8/S6</f>
        <v>59839234.479676589</v>
      </c>
      <c r="T8" t="s">
        <v>11</v>
      </c>
    </row>
    <row r="9" spans="1:20">
      <c r="I9" s="44"/>
      <c r="J9" s="44"/>
      <c r="K9" s="44"/>
      <c r="L9" s="44"/>
      <c r="M9" s="44"/>
      <c r="N9" s="44"/>
    </row>
    <row r="10" spans="1:20">
      <c r="B10" s="42" t="s">
        <v>23</v>
      </c>
      <c r="C10" s="42"/>
      <c r="D10" s="42"/>
    </row>
    <row r="11" spans="1:20" ht="30">
      <c r="A11" s="4" t="s">
        <v>20</v>
      </c>
      <c r="B11" s="15" t="s">
        <v>34</v>
      </c>
      <c r="C11" s="15" t="s">
        <v>35</v>
      </c>
      <c r="D11" s="4" t="s">
        <v>22</v>
      </c>
      <c r="E11" s="12" t="s">
        <v>21</v>
      </c>
      <c r="F11" s="34" t="s">
        <v>57</v>
      </c>
      <c r="G11" s="15" t="s">
        <v>39</v>
      </c>
      <c r="H11" s="15" t="s">
        <v>54</v>
      </c>
      <c r="I11" s="5" t="s">
        <v>25</v>
      </c>
      <c r="J11" s="15" t="s">
        <v>38</v>
      </c>
      <c r="K11" s="5" t="s">
        <v>37</v>
      </c>
      <c r="L11" s="4" t="s">
        <v>29</v>
      </c>
      <c r="M11" s="23"/>
      <c r="N11" s="23"/>
      <c r="O11" s="23"/>
    </row>
    <row r="12" spans="1:20" ht="30">
      <c r="A12" s="6" t="s">
        <v>26</v>
      </c>
      <c r="B12" s="17">
        <v>7.4999999999999997E-2</v>
      </c>
      <c r="C12" s="17">
        <v>0.54700000000000004</v>
      </c>
      <c r="D12" s="6" t="s">
        <v>24</v>
      </c>
      <c r="E12" s="13">
        <v>72.400000000000006</v>
      </c>
      <c r="F12" s="8">
        <v>0.05</v>
      </c>
      <c r="G12" s="7">
        <v>113000000</v>
      </c>
      <c r="H12" s="7">
        <v>130400000</v>
      </c>
      <c r="I12" s="8">
        <f>B6/H12</f>
        <v>14.95398773006135</v>
      </c>
      <c r="J12" s="17">
        <v>7.6999999999999999E-2</v>
      </c>
      <c r="K12" s="17">
        <v>0.48199999999999998</v>
      </c>
      <c r="L12" s="14" t="s">
        <v>30</v>
      </c>
      <c r="M12" s="24"/>
      <c r="N12" s="24"/>
      <c r="O12" s="24"/>
    </row>
    <row r="13" spans="1:20">
      <c r="A13" s="6" t="s">
        <v>27</v>
      </c>
      <c r="B13" s="17">
        <v>7.4999999999999997E-2</v>
      </c>
      <c r="C13" s="17">
        <v>0.54700000000000004</v>
      </c>
      <c r="D13" s="6" t="s">
        <v>13</v>
      </c>
      <c r="E13" s="13">
        <v>72.400000000000006</v>
      </c>
      <c r="F13" s="8">
        <v>0.05</v>
      </c>
      <c r="G13" s="7">
        <f>G12</f>
        <v>113000000</v>
      </c>
      <c r="H13" s="7">
        <f>H12</f>
        <v>130400000</v>
      </c>
      <c r="I13" s="8">
        <f>B7/H13</f>
        <v>1.8404907975460123</v>
      </c>
      <c r="J13" s="17">
        <f>J12</f>
        <v>7.6999999999999999E-2</v>
      </c>
      <c r="K13" s="17">
        <f>K12</f>
        <v>0.48199999999999998</v>
      </c>
      <c r="L13" s="6" t="s">
        <v>28</v>
      </c>
      <c r="M13" s="25"/>
      <c r="N13" s="25"/>
      <c r="O13" s="25"/>
      <c r="P13">
        <f>(43.382)*0.0254</f>
        <v>1.1019028</v>
      </c>
      <c r="Q13" t="s">
        <v>43</v>
      </c>
    </row>
    <row r="14" spans="1:20">
      <c r="A14" s="9" t="s">
        <v>27</v>
      </c>
      <c r="B14" s="18">
        <v>0.1</v>
      </c>
      <c r="C14" s="18">
        <v>0.54700000000000004</v>
      </c>
      <c r="D14" s="9" t="s">
        <v>13</v>
      </c>
      <c r="E14" s="40">
        <v>72.400000000000006</v>
      </c>
      <c r="F14" s="41">
        <v>0.05</v>
      </c>
      <c r="G14" s="16">
        <v>63500000</v>
      </c>
      <c r="H14" s="16">
        <v>75200000</v>
      </c>
      <c r="I14" s="41">
        <f>B7/H14</f>
        <v>3.1914893617021276</v>
      </c>
      <c r="J14" s="18">
        <v>0.1295</v>
      </c>
      <c r="K14" s="18">
        <v>0.495</v>
      </c>
      <c r="L14" s="9"/>
      <c r="M14" s="25"/>
      <c r="N14" s="25"/>
      <c r="O14" s="25"/>
      <c r="P14">
        <f>SQRT(9.804/P13)/(2*PI())</f>
        <v>0.47473378468100014</v>
      </c>
      <c r="Q14" t="s">
        <v>44</v>
      </c>
    </row>
    <row r="15" spans="1:20">
      <c r="A15" s="35" t="s">
        <v>27</v>
      </c>
      <c r="B15" s="36">
        <v>0.1</v>
      </c>
      <c r="C15" s="36">
        <v>0.54700000000000004</v>
      </c>
      <c r="D15" s="35" t="s">
        <v>13</v>
      </c>
      <c r="E15" s="37">
        <v>72.400000000000006</v>
      </c>
      <c r="F15" s="38">
        <v>0.1</v>
      </c>
      <c r="G15" s="39">
        <v>63500000</v>
      </c>
      <c r="H15" s="39">
        <v>69960000</v>
      </c>
      <c r="I15" s="38">
        <f>B7/H15</f>
        <v>3.4305317324185247</v>
      </c>
      <c r="J15" s="36">
        <v>0.14699999999999999</v>
      </c>
      <c r="K15" s="36">
        <v>0.499</v>
      </c>
      <c r="L15" s="35"/>
      <c r="M15" s="25"/>
      <c r="N15" s="25"/>
      <c r="O15" s="25"/>
    </row>
    <row r="16" spans="1:20">
      <c r="A16" s="9" t="s">
        <v>27</v>
      </c>
      <c r="B16" s="18">
        <v>0.1</v>
      </c>
      <c r="C16" s="18">
        <v>0.54700000000000004</v>
      </c>
      <c r="D16" s="9" t="s">
        <v>13</v>
      </c>
      <c r="E16" s="40">
        <v>20</v>
      </c>
      <c r="F16" s="41">
        <v>0.05</v>
      </c>
      <c r="G16" s="16">
        <v>17500000</v>
      </c>
      <c r="H16" s="16">
        <v>21500000</v>
      </c>
      <c r="I16" s="41">
        <f>B7/H16</f>
        <v>11.162790697674419</v>
      </c>
      <c r="J16" s="18">
        <v>0.27200000000000002</v>
      </c>
      <c r="K16" s="18">
        <v>0.55200000000000005</v>
      </c>
      <c r="L16" s="9"/>
      <c r="M16" s="25"/>
      <c r="N16" s="25"/>
      <c r="O16" s="25"/>
      <c r="P16">
        <f>0.1*0.0254</f>
        <v>2.5400000000000002E-3</v>
      </c>
      <c r="Q16" t="s">
        <v>45</v>
      </c>
    </row>
    <row r="17" spans="1:17">
      <c r="A17" s="35" t="s">
        <v>27</v>
      </c>
      <c r="B17" s="36">
        <v>0.1</v>
      </c>
      <c r="C17" s="36">
        <v>0.54700000000000004</v>
      </c>
      <c r="D17" s="35" t="s">
        <v>13</v>
      </c>
      <c r="E17" s="37">
        <v>20</v>
      </c>
      <c r="F17" s="38">
        <v>0.1</v>
      </c>
      <c r="G17" s="39">
        <v>17500000</v>
      </c>
      <c r="H17" s="39">
        <v>20750000</v>
      </c>
      <c r="I17" s="38">
        <f>B7/H17</f>
        <v>11.566265060240964</v>
      </c>
      <c r="J17" s="36">
        <v>0.29299999999999998</v>
      </c>
      <c r="K17" s="36">
        <v>0.56299999999999994</v>
      </c>
      <c r="L17" s="35"/>
      <c r="M17" s="25"/>
      <c r="N17" s="25"/>
      <c r="O17" s="25"/>
    </row>
    <row r="18" spans="1:17">
      <c r="A18" s="9" t="s">
        <v>31</v>
      </c>
      <c r="B18" s="18">
        <v>0.15</v>
      </c>
      <c r="C18" s="18">
        <v>0.54700000000000004</v>
      </c>
      <c r="D18" s="9" t="s">
        <v>13</v>
      </c>
      <c r="E18" s="13">
        <v>153.5</v>
      </c>
      <c r="F18" s="8">
        <v>0.05</v>
      </c>
      <c r="G18" s="7">
        <v>59800000</v>
      </c>
      <c r="H18" s="7">
        <v>81700000</v>
      </c>
      <c r="I18" s="8">
        <f>B7/H18</f>
        <v>2.9375764993880047</v>
      </c>
      <c r="J18" s="17">
        <v>0.19500000000000001</v>
      </c>
      <c r="K18" s="17">
        <v>0.51400000000000001</v>
      </c>
      <c r="L18" s="6" t="s">
        <v>55</v>
      </c>
      <c r="M18" s="27"/>
      <c r="N18" s="25"/>
      <c r="O18" s="25"/>
      <c r="P18" s="1">
        <v>200000000000</v>
      </c>
      <c r="Q18" t="s">
        <v>46</v>
      </c>
    </row>
    <row r="19" spans="1:17">
      <c r="A19" s="9" t="s">
        <v>31</v>
      </c>
      <c r="B19" s="18">
        <v>0.154</v>
      </c>
      <c r="C19" s="18">
        <v>0.54700000000000004</v>
      </c>
      <c r="D19" s="9" t="s">
        <v>13</v>
      </c>
      <c r="E19" s="13">
        <f>E18</f>
        <v>153.5</v>
      </c>
      <c r="F19" s="8">
        <v>0.05</v>
      </c>
      <c r="G19" s="7">
        <f>G18</f>
        <v>59800000</v>
      </c>
      <c r="H19" s="7">
        <v>79700000</v>
      </c>
      <c r="I19" s="8">
        <f>B7/H19</f>
        <v>3.0112923462986196</v>
      </c>
      <c r="J19" s="17">
        <v>0.20300000000000001</v>
      </c>
      <c r="K19" s="17">
        <v>0.51800000000000002</v>
      </c>
      <c r="L19" s="6" t="s">
        <v>56</v>
      </c>
      <c r="M19" s="1"/>
      <c r="P19">
        <f>72.4/2.205</f>
        <v>32.834467120181408</v>
      </c>
      <c r="Q19" t="s">
        <v>47</v>
      </c>
    </row>
    <row r="20" spans="1:17">
      <c r="A20" s="9" t="s">
        <v>31</v>
      </c>
      <c r="B20" s="18">
        <v>0.154</v>
      </c>
      <c r="C20" s="18">
        <v>1</v>
      </c>
      <c r="D20" s="9" t="s">
        <v>13</v>
      </c>
      <c r="E20" s="13">
        <f>E19</f>
        <v>153.5</v>
      </c>
      <c r="F20" s="8">
        <v>0.05</v>
      </c>
      <c r="G20" s="7">
        <f>G19</f>
        <v>59800000</v>
      </c>
      <c r="H20" s="7">
        <v>79700000</v>
      </c>
      <c r="I20" s="8">
        <f>B7/H20</f>
        <v>3.0112923462986196</v>
      </c>
      <c r="J20" s="17">
        <v>0.158</v>
      </c>
      <c r="K20" s="17">
        <v>0.502</v>
      </c>
      <c r="L20" s="6" t="s">
        <v>56</v>
      </c>
    </row>
    <row r="21" spans="1:17">
      <c r="A21" s="9" t="s">
        <v>31</v>
      </c>
      <c r="B21" s="18">
        <v>0.154</v>
      </c>
      <c r="C21" s="18">
        <v>0.308</v>
      </c>
      <c r="D21" s="9" t="s">
        <v>13</v>
      </c>
      <c r="E21" s="13">
        <f>E20</f>
        <v>153.5</v>
      </c>
      <c r="F21" s="8">
        <v>0.05</v>
      </c>
      <c r="G21" s="7">
        <f>G20</f>
        <v>59800000</v>
      </c>
      <c r="H21" s="7">
        <v>78600000</v>
      </c>
      <c r="I21" s="8">
        <f>B7/H21</f>
        <v>3.053435114503817</v>
      </c>
      <c r="J21" s="17">
        <v>0.251</v>
      </c>
      <c r="K21" s="17">
        <v>0.53949999999999998</v>
      </c>
      <c r="L21" s="6"/>
    </row>
    <row r="22" spans="1:17">
      <c r="A22" s="35" t="s">
        <v>31</v>
      </c>
      <c r="B22" s="36">
        <v>0.154</v>
      </c>
      <c r="C22" s="36">
        <v>0.54700000000000004</v>
      </c>
      <c r="D22" s="35" t="s">
        <v>13</v>
      </c>
      <c r="E22" s="37">
        <f>E21</f>
        <v>153.5</v>
      </c>
      <c r="F22" s="38">
        <v>0.1</v>
      </c>
      <c r="G22" s="39">
        <f>G21</f>
        <v>59800000</v>
      </c>
      <c r="H22" s="39">
        <v>67998000</v>
      </c>
      <c r="I22" s="38">
        <f>B7/H22</f>
        <v>3.5295155739874704</v>
      </c>
      <c r="J22" s="36">
        <v>0.214</v>
      </c>
      <c r="K22" s="36">
        <v>0.52200000000000002</v>
      </c>
      <c r="L22" s="35" t="s">
        <v>58</v>
      </c>
      <c r="M22" s="1"/>
    </row>
    <row r="23" spans="1:17">
      <c r="A23" s="28"/>
      <c r="B23" s="29"/>
      <c r="C23" s="29"/>
      <c r="D23" s="28"/>
      <c r="E23" s="30"/>
      <c r="F23" s="30"/>
      <c r="G23" s="27"/>
      <c r="H23" s="27"/>
      <c r="I23" s="31"/>
      <c r="J23" s="32"/>
      <c r="K23" s="32"/>
      <c r="L23" s="25"/>
    </row>
    <row r="24" spans="1:17">
      <c r="A24" s="3" t="s">
        <v>40</v>
      </c>
      <c r="I24" s="19" t="s">
        <v>41</v>
      </c>
      <c r="P24">
        <f>0.547*0.0254</f>
        <v>1.3893800000000001E-2</v>
      </c>
      <c r="Q24" t="s">
        <v>48</v>
      </c>
    </row>
    <row r="25" spans="1:17">
      <c r="P25">
        <v>9.8040000000000003</v>
      </c>
      <c r="Q25" t="s">
        <v>49</v>
      </c>
    </row>
    <row r="26" spans="1:17">
      <c r="P26">
        <f>P18*PI()*P16^4/(4*P24)</f>
        <v>470.58025481083894</v>
      </c>
      <c r="Q26" t="s">
        <v>52</v>
      </c>
    </row>
    <row r="27" spans="1:17">
      <c r="P27">
        <f>3*P18*PI()*P16^4/(4*P24)</f>
        <v>1411.7407644325169</v>
      </c>
      <c r="Q27" t="s">
        <v>53</v>
      </c>
    </row>
    <row r="28" spans="1:17">
      <c r="P28">
        <f>3*P18*PI()*P16^4/(16*P24)</f>
        <v>352.93519110812923</v>
      </c>
      <c r="Q28" t="s">
        <v>51</v>
      </c>
    </row>
    <row r="29" spans="1:17">
      <c r="P29">
        <f>SQRT(P25/P13+P28/(P19*P13^2))/(2*PI())</f>
        <v>0.67053341165866476</v>
      </c>
      <c r="Q29" t="s">
        <v>50</v>
      </c>
    </row>
  </sheetData>
  <mergeCells count="3">
    <mergeCell ref="B10:D10"/>
    <mergeCell ref="B4:E4"/>
    <mergeCell ref="I4:N9"/>
  </mergeCells>
  <pageMargins left="0.7" right="0.7" top="0.75" bottom="0.75" header="0.3" footer="0.3"/>
  <pageSetup paperSize="17" scale="71" orientation="landscape" horizontalDpi="300" verticalDpi="300" r:id="rId1"/>
  <headerFooter>
    <oddHeader>&amp;F</oddHeader>
  </headerFooter>
  <drawing r:id="rId2"/>
</worksheet>
</file>

<file path=xl/worksheets/sheet2.xml><?xml version="1.0" encoding="utf-8"?>
<worksheet xmlns="http://schemas.openxmlformats.org/spreadsheetml/2006/main" xmlns:r="http://schemas.openxmlformats.org/officeDocument/2006/relationships">
  <sheetPr>
    <pageSetUpPr fitToPage="1"/>
  </sheetPr>
  <dimension ref="A1"/>
  <sheetViews>
    <sheetView workbookViewId="0">
      <selection activeCell="Z38" sqref="Z38"/>
    </sheetView>
  </sheetViews>
  <sheetFormatPr defaultRowHeight="15"/>
  <sheetData/>
  <pageMargins left="0.7" right="0.7" top="0.75" bottom="0.75" header="0.3" footer="0.3"/>
  <pageSetup scale="50" orientation="landscape" r:id="rId1"/>
  <drawing r:id="rId2"/>
</worksheet>
</file>

<file path=xl/worksheets/sheet3.xml><?xml version="1.0" encoding="utf-8"?>
<worksheet xmlns="http://schemas.openxmlformats.org/spreadsheetml/2006/main" xmlns:r="http://schemas.openxmlformats.org/officeDocument/2006/relationships">
  <sheetPr>
    <pageSetUpPr fitToPage="1"/>
  </sheetPr>
  <dimension ref="A1"/>
  <sheetViews>
    <sheetView workbookViewId="0">
      <selection activeCell="S41" sqref="S41"/>
    </sheetView>
  </sheetViews>
  <sheetFormatPr defaultRowHeight="15"/>
  <sheetData/>
  <pageMargins left="0.7" right="0.7" top="0.75" bottom="0.75" header="0.3" footer="0.3"/>
  <pageSetup scale="51" orientation="landscape" r:id="rId1"/>
  <drawing r:id="rId2"/>
</worksheet>
</file>

<file path=xl/worksheets/sheet4.xml><?xml version="1.0" encoding="utf-8"?>
<worksheet xmlns="http://schemas.openxmlformats.org/spreadsheetml/2006/main" xmlns:r="http://schemas.openxmlformats.org/officeDocument/2006/relationships">
  <sheetPr>
    <pageSetUpPr fitToPage="1"/>
  </sheetPr>
  <dimension ref="A1"/>
  <sheetViews>
    <sheetView workbookViewId="0">
      <selection activeCell="Q20" sqref="Q20"/>
    </sheetView>
  </sheetViews>
  <sheetFormatPr defaultRowHeight="15"/>
  <sheetData/>
  <pageMargins left="0.7" right="0.7" top="0.75" bottom="0.75" header="0.3" footer="0.3"/>
  <pageSetup scale="71" orientation="landscape" r:id="rId1"/>
  <drawing r:id="rId2"/>
</worksheet>
</file>

<file path=xl/worksheets/sheet5.xml><?xml version="1.0" encoding="utf-8"?>
<worksheet xmlns="http://schemas.openxmlformats.org/spreadsheetml/2006/main" xmlns:r="http://schemas.openxmlformats.org/officeDocument/2006/relationships">
  <dimension ref="A1"/>
  <sheetViews>
    <sheetView workbookViewId="0">
      <selection activeCell="J43" sqref="J43"/>
    </sheetView>
  </sheetViews>
  <sheetFormatPr defaultRowHeight="1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summary</vt:lpstr>
      <vt:lpstr>baseline (wire)</vt:lpstr>
      <vt:lpstr>0.10" dia 72lb</vt:lpstr>
      <vt:lpstr>0.10" dia 20 lb</vt:lpstr>
      <vt:lpstr>0.15" dia 153 lb</vt:lpstr>
      <vt:lpstr>summary!Print_Area</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Dennis Coyne</dc:creator>
  <cp:lastModifiedBy>Dennis Coyne</cp:lastModifiedBy>
  <cp:lastPrinted>2010-09-15T01:43:52Z</cp:lastPrinted>
  <dcterms:created xsi:type="dcterms:W3CDTF">2010-09-14T17:12:54Z</dcterms:created>
  <dcterms:modified xsi:type="dcterms:W3CDTF">2010-09-15T18:54:34Z</dcterms:modified>
</cp:coreProperties>
</file>