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6" yWindow="36" windowWidth="15168" windowHeight="8052"/>
  </bookViews>
  <sheets>
    <sheet name="Outgassing Rates" sheetId="9" r:id="rId1"/>
    <sheet name="EP30-2 Applications" sheetId="8" r:id="rId2"/>
    <sheet name="EP30-2 RGA scans ASCII" sheetId="7" r:id="rId3"/>
    <sheet name="cal" sheetId="1" r:id="rId4"/>
  </sheets>
  <definedNames>
    <definedName name="Leak_Rate_Cal_factor">cal!$B$18</definedName>
    <definedName name="Leak_Rate_Cal_factor_per_sqcm">cal!$B$19</definedName>
  </definedNames>
  <calcPr calcId="144525"/>
</workbook>
</file>

<file path=xl/calcChain.xml><?xml version="1.0" encoding="utf-8"?>
<calcChain xmlns="http://schemas.openxmlformats.org/spreadsheetml/2006/main">
  <c r="V10" i="8" l="1"/>
  <c r="U10" i="8"/>
  <c r="T10" i="8"/>
  <c r="V9" i="8"/>
  <c r="U9" i="8"/>
  <c r="T9" i="8"/>
  <c r="V8" i="8"/>
  <c r="U8" i="8"/>
  <c r="T8" i="8"/>
  <c r="V7" i="8"/>
  <c r="U7" i="8"/>
  <c r="T7" i="8"/>
  <c r="V6" i="8"/>
  <c r="U6" i="8"/>
  <c r="T6" i="8"/>
  <c r="V21" i="8"/>
  <c r="U21" i="8"/>
  <c r="T21" i="8"/>
  <c r="V20" i="8"/>
  <c r="U20" i="8"/>
  <c r="T20" i="8"/>
  <c r="V19" i="8"/>
  <c r="U19" i="8"/>
  <c r="T19" i="8"/>
  <c r="V18" i="8"/>
  <c r="U18" i="8"/>
  <c r="T18" i="8"/>
  <c r="V17" i="8"/>
  <c r="U17" i="8"/>
  <c r="T17" i="8"/>
  <c r="V16" i="8"/>
  <c r="U16" i="8"/>
  <c r="T16" i="8"/>
  <c r="V15" i="8"/>
  <c r="U15" i="8"/>
  <c r="T15" i="8"/>
  <c r="V14" i="8"/>
  <c r="U14" i="8"/>
  <c r="T14" i="8"/>
  <c r="F6" i="8"/>
  <c r="F7" i="8"/>
  <c r="F8" i="8"/>
  <c r="F9" i="8"/>
  <c r="F10" i="8"/>
  <c r="F17" i="8"/>
  <c r="F16" i="8"/>
  <c r="F15" i="8"/>
  <c r="F14" i="8"/>
  <c r="V13" i="8"/>
  <c r="U13" i="8"/>
  <c r="T13" i="8"/>
  <c r="F13" i="8"/>
  <c r="G18" i="8"/>
  <c r="J18" i="8" s="1"/>
  <c r="H20" i="8"/>
  <c r="H19" i="8"/>
  <c r="G21" i="8"/>
  <c r="I21" i="8" s="1"/>
  <c r="G17" i="8"/>
  <c r="I17" i="8" s="1"/>
  <c r="G16" i="8"/>
  <c r="I16" i="8" s="1"/>
  <c r="G14" i="8"/>
  <c r="I14" i="8" s="1"/>
  <c r="G9" i="8"/>
  <c r="G8" i="8"/>
  <c r="G15" i="8"/>
  <c r="J15" i="8" s="1"/>
  <c r="G13" i="8"/>
  <c r="I13" i="8" s="1"/>
  <c r="G7" i="8"/>
  <c r="I7" i="8" s="1"/>
  <c r="G6" i="8"/>
  <c r="I6" i="8" s="1"/>
  <c r="G12" i="8"/>
  <c r="G11" i="8"/>
  <c r="E22" i="7"/>
  <c r="E701" i="7" s="1"/>
  <c r="B23" i="1"/>
  <c r="J9" i="8"/>
  <c r="S9" i="8" s="1"/>
  <c r="I9" i="8"/>
  <c r="O9" i="8" s="1"/>
  <c r="J8" i="8"/>
  <c r="Q8" i="8" s="1"/>
  <c r="I8" i="8"/>
  <c r="B1016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D423" i="7" s="1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D447" i="7" s="1"/>
  <c r="B7" i="1" s="1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D567" i="7"/>
  <c r="B9" i="1" s="1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C771" i="7"/>
  <c r="C772" i="7"/>
  <c r="C773" i="7"/>
  <c r="C774" i="7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C791" i="7"/>
  <c r="C792" i="7"/>
  <c r="C793" i="7"/>
  <c r="C794" i="7"/>
  <c r="C795" i="7"/>
  <c r="C796" i="7"/>
  <c r="C797" i="7"/>
  <c r="C798" i="7"/>
  <c r="C799" i="7"/>
  <c r="C800" i="7"/>
  <c r="C801" i="7"/>
  <c r="C802" i="7"/>
  <c r="C803" i="7"/>
  <c r="C804" i="7"/>
  <c r="C805" i="7"/>
  <c r="C806" i="7"/>
  <c r="C807" i="7"/>
  <c r="C808" i="7"/>
  <c r="C809" i="7"/>
  <c r="C810" i="7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C835" i="7"/>
  <c r="C836" i="7"/>
  <c r="C837" i="7"/>
  <c r="C838" i="7"/>
  <c r="C839" i="7"/>
  <c r="C840" i="7"/>
  <c r="C841" i="7"/>
  <c r="C842" i="7"/>
  <c r="C843" i="7"/>
  <c r="C844" i="7"/>
  <c r="C845" i="7"/>
  <c r="C846" i="7"/>
  <c r="C847" i="7"/>
  <c r="C848" i="7"/>
  <c r="C849" i="7"/>
  <c r="C850" i="7"/>
  <c r="C851" i="7"/>
  <c r="C852" i="7"/>
  <c r="C853" i="7"/>
  <c r="C854" i="7"/>
  <c r="C855" i="7"/>
  <c r="C856" i="7"/>
  <c r="C857" i="7"/>
  <c r="C858" i="7"/>
  <c r="C859" i="7"/>
  <c r="C860" i="7"/>
  <c r="C861" i="7"/>
  <c r="C862" i="7"/>
  <c r="C863" i="7"/>
  <c r="C864" i="7"/>
  <c r="C865" i="7"/>
  <c r="C866" i="7"/>
  <c r="C867" i="7"/>
  <c r="C868" i="7"/>
  <c r="C869" i="7"/>
  <c r="C870" i="7"/>
  <c r="C871" i="7"/>
  <c r="C872" i="7"/>
  <c r="C873" i="7"/>
  <c r="C874" i="7"/>
  <c r="C875" i="7"/>
  <c r="C876" i="7"/>
  <c r="C877" i="7"/>
  <c r="C878" i="7"/>
  <c r="C879" i="7"/>
  <c r="C880" i="7"/>
  <c r="C881" i="7"/>
  <c r="C882" i="7"/>
  <c r="C883" i="7"/>
  <c r="C884" i="7"/>
  <c r="C885" i="7"/>
  <c r="C886" i="7"/>
  <c r="C887" i="7"/>
  <c r="C888" i="7"/>
  <c r="C889" i="7"/>
  <c r="C890" i="7"/>
  <c r="C891" i="7"/>
  <c r="C892" i="7"/>
  <c r="C893" i="7"/>
  <c r="C894" i="7"/>
  <c r="C895" i="7"/>
  <c r="C896" i="7"/>
  <c r="C897" i="7"/>
  <c r="C898" i="7"/>
  <c r="C899" i="7"/>
  <c r="C900" i="7"/>
  <c r="C901" i="7"/>
  <c r="C902" i="7"/>
  <c r="C903" i="7"/>
  <c r="C904" i="7"/>
  <c r="C905" i="7"/>
  <c r="C906" i="7"/>
  <c r="C907" i="7"/>
  <c r="C908" i="7"/>
  <c r="C909" i="7"/>
  <c r="C910" i="7"/>
  <c r="C911" i="7"/>
  <c r="C912" i="7"/>
  <c r="C913" i="7"/>
  <c r="C914" i="7"/>
  <c r="C915" i="7"/>
  <c r="C916" i="7"/>
  <c r="C917" i="7"/>
  <c r="C918" i="7"/>
  <c r="C919" i="7"/>
  <c r="C920" i="7"/>
  <c r="C921" i="7"/>
  <c r="C922" i="7"/>
  <c r="C923" i="7"/>
  <c r="C924" i="7"/>
  <c r="C925" i="7"/>
  <c r="C926" i="7"/>
  <c r="C927" i="7"/>
  <c r="C928" i="7"/>
  <c r="C929" i="7"/>
  <c r="C930" i="7"/>
  <c r="C931" i="7"/>
  <c r="C932" i="7"/>
  <c r="C933" i="7"/>
  <c r="C934" i="7"/>
  <c r="C935" i="7"/>
  <c r="C936" i="7"/>
  <c r="C937" i="7"/>
  <c r="C938" i="7"/>
  <c r="C939" i="7"/>
  <c r="C940" i="7"/>
  <c r="C941" i="7"/>
  <c r="C942" i="7"/>
  <c r="C943" i="7"/>
  <c r="C944" i="7"/>
  <c r="C945" i="7"/>
  <c r="C946" i="7"/>
  <c r="C947" i="7"/>
  <c r="C948" i="7"/>
  <c r="C949" i="7"/>
  <c r="C950" i="7"/>
  <c r="C951" i="7"/>
  <c r="C952" i="7"/>
  <c r="C953" i="7"/>
  <c r="C954" i="7"/>
  <c r="C955" i="7"/>
  <c r="C956" i="7"/>
  <c r="C957" i="7"/>
  <c r="C958" i="7"/>
  <c r="C959" i="7"/>
  <c r="C960" i="7"/>
  <c r="C961" i="7"/>
  <c r="C962" i="7"/>
  <c r="C963" i="7"/>
  <c r="C964" i="7"/>
  <c r="C965" i="7"/>
  <c r="C966" i="7"/>
  <c r="C967" i="7"/>
  <c r="C968" i="7"/>
  <c r="C969" i="7"/>
  <c r="C970" i="7"/>
  <c r="C971" i="7"/>
  <c r="C972" i="7"/>
  <c r="C973" i="7"/>
  <c r="C974" i="7"/>
  <c r="C975" i="7"/>
  <c r="C976" i="7"/>
  <c r="C977" i="7"/>
  <c r="C978" i="7"/>
  <c r="C979" i="7"/>
  <c r="C980" i="7"/>
  <c r="C981" i="7"/>
  <c r="C982" i="7"/>
  <c r="C983" i="7"/>
  <c r="C984" i="7"/>
  <c r="C985" i="7"/>
  <c r="C986" i="7"/>
  <c r="C987" i="7"/>
  <c r="C988" i="7"/>
  <c r="C989" i="7"/>
  <c r="C990" i="7"/>
  <c r="C991" i="7"/>
  <c r="C992" i="7"/>
  <c r="C993" i="7"/>
  <c r="C994" i="7"/>
  <c r="C995" i="7"/>
  <c r="C996" i="7"/>
  <c r="C997" i="7"/>
  <c r="C998" i="7"/>
  <c r="C999" i="7"/>
  <c r="C1000" i="7"/>
  <c r="C1001" i="7"/>
  <c r="C1002" i="7"/>
  <c r="C1003" i="7"/>
  <c r="C1004" i="7"/>
  <c r="C1005" i="7"/>
  <c r="C1006" i="7"/>
  <c r="C1007" i="7"/>
  <c r="C1008" i="7"/>
  <c r="C1009" i="7"/>
  <c r="C1010" i="7"/>
  <c r="C1011" i="7"/>
  <c r="C1012" i="7"/>
  <c r="C1013" i="7"/>
  <c r="D587" i="7"/>
  <c r="B10" i="1" s="1"/>
  <c r="D547" i="7"/>
  <c r="B8" i="1" s="1"/>
  <c r="B17" i="1"/>
  <c r="B18" i="1" s="1"/>
  <c r="R9" i="8"/>
  <c r="Q9" i="8"/>
  <c r="J16" i="8"/>
  <c r="R16" i="8" s="1"/>
  <c r="E392" i="7"/>
  <c r="E656" i="7"/>
  <c r="E742" i="7"/>
  <c r="E740" i="7"/>
  <c r="E949" i="7"/>
  <c r="E573" i="7"/>
  <c r="E315" i="7"/>
  <c r="E536" i="7"/>
  <c r="V22" i="8" l="1"/>
  <c r="T22" i="8"/>
  <c r="U22" i="8"/>
  <c r="Q16" i="8"/>
  <c r="S16" i="8"/>
  <c r="P9" i="8"/>
  <c r="F392" i="7"/>
  <c r="C1016" i="7"/>
  <c r="E500" i="7"/>
  <c r="E394" i="7"/>
  <c r="F394" i="7" s="1"/>
  <c r="E1003" i="7"/>
  <c r="F1003" i="7" s="1"/>
  <c r="E296" i="7"/>
  <c r="E875" i="7"/>
  <c r="E130" i="7"/>
  <c r="E954" i="7"/>
  <c r="F954" i="7" s="1"/>
  <c r="E134" i="7"/>
  <c r="F134" i="7" s="1"/>
  <c r="E912" i="7"/>
  <c r="E610" i="7"/>
  <c r="F610" i="7" s="1"/>
  <c r="E334" i="7"/>
  <c r="F334" i="7" s="1"/>
  <c r="E94" i="7"/>
  <c r="E693" i="7"/>
  <c r="E1005" i="7"/>
  <c r="E401" i="7"/>
  <c r="F401" i="7" s="1"/>
  <c r="E306" i="7"/>
  <c r="F306" i="7" s="1"/>
  <c r="E259" i="7"/>
  <c r="E38" i="7"/>
  <c r="F38" i="7" s="1"/>
  <c r="O8" i="8"/>
  <c r="N8" i="8"/>
  <c r="E899" i="7"/>
  <c r="F899" i="7" s="1"/>
  <c r="E75" i="7"/>
  <c r="F75" i="7" s="1"/>
  <c r="E915" i="7"/>
  <c r="E598" i="7"/>
  <c r="F598" i="7" s="1"/>
  <c r="E51" i="7"/>
  <c r="F51" i="7" s="1"/>
  <c r="E496" i="7"/>
  <c r="E977" i="7"/>
  <c r="E523" i="7"/>
  <c r="E765" i="7"/>
  <c r="F765" i="7" s="1"/>
  <c r="E926" i="7"/>
  <c r="F926" i="7" s="1"/>
  <c r="E886" i="7"/>
  <c r="E883" i="7"/>
  <c r="F883" i="7" s="1"/>
  <c r="F315" i="7"/>
  <c r="E541" i="7"/>
  <c r="E479" i="7"/>
  <c r="E370" i="7"/>
  <c r="F370" i="7" s="1"/>
  <c r="E651" i="7"/>
  <c r="F651" i="7" s="1"/>
  <c r="E438" i="7"/>
  <c r="E824" i="7"/>
  <c r="F824" i="7" s="1"/>
  <c r="E423" i="7"/>
  <c r="F423" i="7" s="1"/>
  <c r="E574" i="7"/>
  <c r="E723" i="7"/>
  <c r="E198" i="7"/>
  <c r="E594" i="7"/>
  <c r="F594" i="7" s="1"/>
  <c r="E159" i="7"/>
  <c r="F159" i="7" s="1"/>
  <c r="E502" i="7"/>
  <c r="E483" i="7"/>
  <c r="F483" i="7" s="1"/>
  <c r="E944" i="7"/>
  <c r="F944" i="7" s="1"/>
  <c r="E964" i="7"/>
  <c r="E119" i="7"/>
  <c r="E925" i="7"/>
  <c r="E62" i="7"/>
  <c r="F62" i="7" s="1"/>
  <c r="E110" i="7"/>
  <c r="F110" i="7" s="1"/>
  <c r="E158" i="7"/>
  <c r="E206" i="7"/>
  <c r="E254" i="7"/>
  <c r="F254" i="7" s="1"/>
  <c r="E302" i="7"/>
  <c r="E350" i="7"/>
  <c r="E398" i="7"/>
  <c r="E446" i="7"/>
  <c r="F446" i="7" s="1"/>
  <c r="E499" i="7"/>
  <c r="F499" i="7" s="1"/>
  <c r="E557" i="7"/>
  <c r="E614" i="7"/>
  <c r="F614" i="7" s="1"/>
  <c r="E672" i="7"/>
  <c r="F672" i="7" s="1"/>
  <c r="E730" i="7"/>
  <c r="E787" i="7"/>
  <c r="E845" i="7"/>
  <c r="E25" i="7"/>
  <c r="F25" i="7" s="1"/>
  <c r="E73" i="7"/>
  <c r="F73" i="7" s="1"/>
  <c r="E121" i="7"/>
  <c r="E169" i="7"/>
  <c r="F169" i="7" s="1"/>
  <c r="E217" i="7"/>
  <c r="F217" i="7" s="1"/>
  <c r="E265" i="7"/>
  <c r="E313" i="7"/>
  <c r="E361" i="7"/>
  <c r="E409" i="7"/>
  <c r="F409" i="7" s="1"/>
  <c r="E457" i="7"/>
  <c r="E512" i="7"/>
  <c r="E570" i="7"/>
  <c r="F570" i="7" s="1"/>
  <c r="E628" i="7"/>
  <c r="F628" i="7" s="1"/>
  <c r="E685" i="7"/>
  <c r="E743" i="7"/>
  <c r="E800" i="7"/>
  <c r="E858" i="7"/>
  <c r="F858" i="7" s="1"/>
  <c r="E30" i="7"/>
  <c r="F30" i="7" s="1"/>
  <c r="E78" i="7"/>
  <c r="E126" i="7"/>
  <c r="E174" i="7"/>
  <c r="F174" i="7" s="1"/>
  <c r="E222" i="7"/>
  <c r="E270" i="7"/>
  <c r="E318" i="7"/>
  <c r="E366" i="7"/>
  <c r="F366" i="7" s="1"/>
  <c r="E414" i="7"/>
  <c r="F414" i="7" s="1"/>
  <c r="E462" i="7"/>
  <c r="E518" i="7"/>
  <c r="F518" i="7" s="1"/>
  <c r="E576" i="7"/>
  <c r="F576" i="7" s="1"/>
  <c r="E634" i="7"/>
  <c r="E691" i="7"/>
  <c r="E749" i="7"/>
  <c r="E806" i="7"/>
  <c r="E869" i="7"/>
  <c r="F869" i="7" s="1"/>
  <c r="E29" i="7"/>
  <c r="E65" i="7"/>
  <c r="F65" i="7" s="1"/>
  <c r="E101" i="7"/>
  <c r="F101" i="7" s="1"/>
  <c r="E137" i="7"/>
  <c r="E173" i="7"/>
  <c r="E209" i="7"/>
  <c r="E245" i="7"/>
  <c r="F245" i="7" s="1"/>
  <c r="E281" i="7"/>
  <c r="F281" i="7" s="1"/>
  <c r="E317" i="7"/>
  <c r="E353" i="7"/>
  <c r="F353" i="7" s="1"/>
  <c r="E389" i="7"/>
  <c r="F389" i="7" s="1"/>
  <c r="E425" i="7"/>
  <c r="E461" i="7"/>
  <c r="E503" i="7"/>
  <c r="E546" i="7"/>
  <c r="F546" i="7" s="1"/>
  <c r="E589" i="7"/>
  <c r="F589" i="7" s="1"/>
  <c r="E632" i="7"/>
  <c r="E676" i="7"/>
  <c r="F676" i="7" s="1"/>
  <c r="E719" i="7"/>
  <c r="F719" i="7" s="1"/>
  <c r="E762" i="7"/>
  <c r="E805" i="7"/>
  <c r="E848" i="7"/>
  <c r="E913" i="7"/>
  <c r="F913" i="7" s="1"/>
  <c r="E982" i="7"/>
  <c r="F982" i="7" s="1"/>
  <c r="E946" i="7"/>
  <c r="E910" i="7"/>
  <c r="F910" i="7" s="1"/>
  <c r="E874" i="7"/>
  <c r="F874" i="7" s="1"/>
  <c r="E995" i="7"/>
  <c r="E959" i="7"/>
  <c r="E1008" i="7"/>
  <c r="E972" i="7"/>
  <c r="F972" i="7" s="1"/>
  <c r="E936" i="7"/>
  <c r="F936" i="7" s="1"/>
  <c r="E985" i="7"/>
  <c r="E68" i="7"/>
  <c r="F68" i="7" s="1"/>
  <c r="E116" i="7"/>
  <c r="F116" i="7" s="1"/>
  <c r="E164" i="7"/>
  <c r="E212" i="7"/>
  <c r="E260" i="7"/>
  <c r="E308" i="7"/>
  <c r="F308" i="7" s="1"/>
  <c r="E356" i="7"/>
  <c r="F356" i="7" s="1"/>
  <c r="E404" i="7"/>
  <c r="E452" i="7"/>
  <c r="F452" i="7" s="1"/>
  <c r="E506" i="7"/>
  <c r="F506" i="7" s="1"/>
  <c r="E564" i="7"/>
  <c r="E622" i="7"/>
  <c r="E679" i="7"/>
  <c r="E737" i="7"/>
  <c r="F737" i="7" s="1"/>
  <c r="E794" i="7"/>
  <c r="F794" i="7" s="1"/>
  <c r="E852" i="7"/>
  <c r="E31" i="7"/>
  <c r="F31" i="7" s="1"/>
  <c r="E79" i="7"/>
  <c r="F79" i="7" s="1"/>
  <c r="E127" i="7"/>
  <c r="E175" i="7"/>
  <c r="E223" i="7"/>
  <c r="E271" i="7"/>
  <c r="F271" i="7" s="1"/>
  <c r="E319" i="7"/>
  <c r="F319" i="7" s="1"/>
  <c r="E367" i="7"/>
  <c r="E415" i="7"/>
  <c r="F415" i="7" s="1"/>
  <c r="E463" i="7"/>
  <c r="F463" i="7" s="1"/>
  <c r="E520" i="7"/>
  <c r="E577" i="7"/>
  <c r="E635" i="7"/>
  <c r="E692" i="7"/>
  <c r="F692" i="7" s="1"/>
  <c r="E750" i="7"/>
  <c r="F750" i="7" s="1"/>
  <c r="E808" i="7"/>
  <c r="E870" i="7"/>
  <c r="F870" i="7" s="1"/>
  <c r="E36" i="7"/>
  <c r="F36" i="7" s="1"/>
  <c r="E84" i="7"/>
  <c r="E132" i="7"/>
  <c r="E180" i="7"/>
  <c r="E228" i="7"/>
  <c r="E276" i="7"/>
  <c r="F276" i="7" s="1"/>
  <c r="E324" i="7"/>
  <c r="E372" i="7"/>
  <c r="F372" i="7" s="1"/>
  <c r="E420" i="7"/>
  <c r="F420" i="7" s="1"/>
  <c r="E468" i="7"/>
  <c r="E526" i="7"/>
  <c r="E583" i="7"/>
  <c r="E641" i="7"/>
  <c r="F641" i="7" s="1"/>
  <c r="E698" i="7"/>
  <c r="F698" i="7" s="1"/>
  <c r="E756" i="7"/>
  <c r="E814" i="7"/>
  <c r="F814" i="7" s="1"/>
  <c r="E881" i="7"/>
  <c r="E35" i="7"/>
  <c r="E71" i="7"/>
  <c r="E107" i="7"/>
  <c r="E143" i="7"/>
  <c r="F143" i="7" s="1"/>
  <c r="E179" i="7"/>
  <c r="F179" i="7" s="1"/>
  <c r="E215" i="7"/>
  <c r="E251" i="7"/>
  <c r="F251" i="7" s="1"/>
  <c r="E287" i="7"/>
  <c r="F287" i="7" s="1"/>
  <c r="E323" i="7"/>
  <c r="E359" i="7"/>
  <c r="E395" i="7"/>
  <c r="E431" i="7"/>
  <c r="F431" i="7" s="1"/>
  <c r="E467" i="7"/>
  <c r="F467" i="7" s="1"/>
  <c r="E510" i="7"/>
  <c r="E553" i="7"/>
  <c r="F553" i="7" s="1"/>
  <c r="E596" i="7"/>
  <c r="F596" i="7" s="1"/>
  <c r="E640" i="7"/>
  <c r="E683" i="7"/>
  <c r="E726" i="7"/>
  <c r="E769" i="7"/>
  <c r="F769" i="7" s="1"/>
  <c r="E812" i="7"/>
  <c r="F812" i="7" s="1"/>
  <c r="E856" i="7"/>
  <c r="E1012" i="7"/>
  <c r="F1012" i="7" s="1"/>
  <c r="E976" i="7"/>
  <c r="F976" i="7" s="1"/>
  <c r="E26" i="7"/>
  <c r="E74" i="7"/>
  <c r="E122" i="7"/>
  <c r="E170" i="7"/>
  <c r="F170" i="7" s="1"/>
  <c r="E218" i="7"/>
  <c r="F218" i="7" s="1"/>
  <c r="E266" i="7"/>
  <c r="E314" i="7"/>
  <c r="F314" i="7" s="1"/>
  <c r="E362" i="7"/>
  <c r="F362" i="7" s="1"/>
  <c r="E410" i="7"/>
  <c r="E458" i="7"/>
  <c r="E514" i="7"/>
  <c r="E571" i="7"/>
  <c r="F571" i="7" s="1"/>
  <c r="E629" i="7"/>
  <c r="F629" i="7" s="1"/>
  <c r="E686" i="7"/>
  <c r="E744" i="7"/>
  <c r="F744" i="7" s="1"/>
  <c r="E802" i="7"/>
  <c r="F802" i="7" s="1"/>
  <c r="E859" i="7"/>
  <c r="E37" i="7"/>
  <c r="E85" i="7"/>
  <c r="E133" i="7"/>
  <c r="F133" i="7" s="1"/>
  <c r="E181" i="7"/>
  <c r="F181" i="7" s="1"/>
  <c r="E229" i="7"/>
  <c r="E277" i="7"/>
  <c r="F277" i="7" s="1"/>
  <c r="E325" i="7"/>
  <c r="F325" i="7" s="1"/>
  <c r="E373" i="7"/>
  <c r="E421" i="7"/>
  <c r="E469" i="7"/>
  <c r="E527" i="7"/>
  <c r="F527" i="7" s="1"/>
  <c r="E584" i="7"/>
  <c r="F584" i="7" s="1"/>
  <c r="E642" i="7"/>
  <c r="E700" i="7"/>
  <c r="F700" i="7" s="1"/>
  <c r="E757" i="7"/>
  <c r="F757" i="7" s="1"/>
  <c r="E815" i="7"/>
  <c r="E882" i="7"/>
  <c r="E42" i="7"/>
  <c r="E90" i="7"/>
  <c r="E138" i="7"/>
  <c r="F138" i="7" s="1"/>
  <c r="E186" i="7"/>
  <c r="E234" i="7"/>
  <c r="F234" i="7" s="1"/>
  <c r="E282" i="7"/>
  <c r="F282" i="7" s="1"/>
  <c r="E330" i="7"/>
  <c r="E378" i="7"/>
  <c r="E426" i="7"/>
  <c r="E475" i="7"/>
  <c r="F475" i="7" s="1"/>
  <c r="E533" i="7"/>
  <c r="F533" i="7" s="1"/>
  <c r="E590" i="7"/>
  <c r="E648" i="7"/>
  <c r="F648" i="7" s="1"/>
  <c r="E706" i="7"/>
  <c r="F706" i="7" s="1"/>
  <c r="E763" i="7"/>
  <c r="E821" i="7"/>
  <c r="E893" i="7"/>
  <c r="E44" i="7"/>
  <c r="F44" i="7" s="1"/>
  <c r="E92" i="7"/>
  <c r="F92" i="7" s="1"/>
  <c r="E140" i="7"/>
  <c r="E188" i="7"/>
  <c r="F188" i="7" s="1"/>
  <c r="E236" i="7"/>
  <c r="F236" i="7" s="1"/>
  <c r="E284" i="7"/>
  <c r="E332" i="7"/>
  <c r="E380" i="7"/>
  <c r="E428" i="7"/>
  <c r="F428" i="7" s="1"/>
  <c r="E478" i="7"/>
  <c r="F478" i="7" s="1"/>
  <c r="E535" i="7"/>
  <c r="E593" i="7"/>
  <c r="F593" i="7" s="1"/>
  <c r="E650" i="7"/>
  <c r="F650" i="7" s="1"/>
  <c r="E708" i="7"/>
  <c r="E766" i="7"/>
  <c r="E823" i="7"/>
  <c r="E895" i="7"/>
  <c r="F895" i="7" s="1"/>
  <c r="E55" i="7"/>
  <c r="F55" i="7" s="1"/>
  <c r="E103" i="7"/>
  <c r="E151" i="7"/>
  <c r="F151" i="7" s="1"/>
  <c r="E199" i="7"/>
  <c r="F199" i="7" s="1"/>
  <c r="E247" i="7"/>
  <c r="E295" i="7"/>
  <c r="E343" i="7"/>
  <c r="E391" i="7"/>
  <c r="F391" i="7" s="1"/>
  <c r="E439" i="7"/>
  <c r="F439" i="7" s="1"/>
  <c r="E491" i="7"/>
  <c r="E548" i="7"/>
  <c r="F548" i="7" s="1"/>
  <c r="E606" i="7"/>
  <c r="F606" i="7" s="1"/>
  <c r="E664" i="7"/>
  <c r="E721" i="7"/>
  <c r="E779" i="7"/>
  <c r="E836" i="7"/>
  <c r="F836" i="7" s="1"/>
  <c r="E918" i="7"/>
  <c r="F918" i="7" s="1"/>
  <c r="E60" i="7"/>
  <c r="E108" i="7"/>
  <c r="F108" i="7" s="1"/>
  <c r="E156" i="7"/>
  <c r="F156" i="7" s="1"/>
  <c r="E204" i="7"/>
  <c r="E252" i="7"/>
  <c r="E300" i="7"/>
  <c r="E348" i="7"/>
  <c r="E396" i="7"/>
  <c r="E444" i="7"/>
  <c r="E497" i="7"/>
  <c r="F497" i="7" s="1"/>
  <c r="E554" i="7"/>
  <c r="F554" i="7" s="1"/>
  <c r="E612" i="7"/>
  <c r="E670" i="7"/>
  <c r="E727" i="7"/>
  <c r="E785" i="7"/>
  <c r="F785" i="7" s="1"/>
  <c r="E842" i="7"/>
  <c r="F842" i="7" s="1"/>
  <c r="E931" i="7"/>
  <c r="E53" i="7"/>
  <c r="F53" i="7" s="1"/>
  <c r="E89" i="7"/>
  <c r="F89" i="7" s="1"/>
  <c r="E125" i="7"/>
  <c r="E161" i="7"/>
  <c r="E197" i="7"/>
  <c r="E233" i="7"/>
  <c r="F233" i="7" s="1"/>
  <c r="E269" i="7"/>
  <c r="F269" i="7" s="1"/>
  <c r="E305" i="7"/>
  <c r="E341" i="7"/>
  <c r="F341" i="7" s="1"/>
  <c r="E377" i="7"/>
  <c r="F377" i="7" s="1"/>
  <c r="E413" i="7"/>
  <c r="E449" i="7"/>
  <c r="E488" i="7"/>
  <c r="E532" i="7"/>
  <c r="F532" i="7" s="1"/>
  <c r="E575" i="7"/>
  <c r="F575" i="7" s="1"/>
  <c r="E618" i="7"/>
  <c r="E661" i="7"/>
  <c r="F661" i="7" s="1"/>
  <c r="E704" i="7"/>
  <c r="F704" i="7" s="1"/>
  <c r="E748" i="7"/>
  <c r="E791" i="7"/>
  <c r="E834" i="7"/>
  <c r="E889" i="7"/>
  <c r="F889" i="7" s="1"/>
  <c r="E994" i="7"/>
  <c r="F994" i="7" s="1"/>
  <c r="E958" i="7"/>
  <c r="E922" i="7"/>
  <c r="F922" i="7" s="1"/>
  <c r="E50" i="7"/>
  <c r="F50" i="7" s="1"/>
  <c r="E146" i="7"/>
  <c r="E242" i="7"/>
  <c r="E338" i="7"/>
  <c r="E434" i="7"/>
  <c r="E542" i="7"/>
  <c r="F542" i="7" s="1"/>
  <c r="E658" i="7"/>
  <c r="E773" i="7"/>
  <c r="F773" i="7" s="1"/>
  <c r="E907" i="7"/>
  <c r="F907" i="7" s="1"/>
  <c r="E109" i="7"/>
  <c r="E205" i="7"/>
  <c r="E301" i="7"/>
  <c r="E397" i="7"/>
  <c r="F397" i="7" s="1"/>
  <c r="E498" i="7"/>
  <c r="F498" i="7" s="1"/>
  <c r="E613" i="7"/>
  <c r="E728" i="7"/>
  <c r="F728" i="7" s="1"/>
  <c r="E844" i="7"/>
  <c r="F844" i="7" s="1"/>
  <c r="E66" i="7"/>
  <c r="E162" i="7"/>
  <c r="E258" i="7"/>
  <c r="E354" i="7"/>
  <c r="F354" i="7" s="1"/>
  <c r="E450" i="7"/>
  <c r="E562" i="7"/>
  <c r="E677" i="7"/>
  <c r="F677" i="7" s="1"/>
  <c r="E792" i="7"/>
  <c r="F792" i="7" s="1"/>
  <c r="E898" i="7"/>
  <c r="E1007" i="7"/>
  <c r="E965" i="7"/>
  <c r="E996" i="7"/>
  <c r="F996" i="7" s="1"/>
  <c r="E948" i="7"/>
  <c r="F948" i="7" s="1"/>
  <c r="E991" i="7"/>
  <c r="E943" i="7"/>
  <c r="F943" i="7" s="1"/>
  <c r="E986" i="7"/>
  <c r="F986" i="7" s="1"/>
  <c r="E950" i="7"/>
  <c r="E914" i="7"/>
  <c r="E878" i="7"/>
  <c r="E999" i="7"/>
  <c r="F999" i="7" s="1"/>
  <c r="E963" i="7"/>
  <c r="F963" i="7" s="1"/>
  <c r="E927" i="7"/>
  <c r="E891" i="7"/>
  <c r="F891" i="7" s="1"/>
  <c r="E855" i="7"/>
  <c r="F855" i="7" s="1"/>
  <c r="E819" i="7"/>
  <c r="E783" i="7"/>
  <c r="E747" i="7"/>
  <c r="E711" i="7"/>
  <c r="F711" i="7" s="1"/>
  <c r="E675" i="7"/>
  <c r="F675" i="7" s="1"/>
  <c r="E639" i="7"/>
  <c r="E603" i="7"/>
  <c r="F603" i="7" s="1"/>
  <c r="E567" i="7"/>
  <c r="F567" i="7" s="1"/>
  <c r="E531" i="7"/>
  <c r="E495" i="7"/>
  <c r="E28" i="7"/>
  <c r="E58" i="7"/>
  <c r="F58" i="7" s="1"/>
  <c r="E142" i="7"/>
  <c r="F142" i="7" s="1"/>
  <c r="E172" i="7"/>
  <c r="E202" i="7"/>
  <c r="F202" i="7" s="1"/>
  <c r="E286" i="7"/>
  <c r="F286" i="7" s="1"/>
  <c r="E316" i="7"/>
  <c r="E346" i="7"/>
  <c r="E430" i="7"/>
  <c r="E460" i="7"/>
  <c r="F460" i="7" s="1"/>
  <c r="E494" i="7"/>
  <c r="F494" i="7" s="1"/>
  <c r="E595" i="7"/>
  <c r="E631" i="7"/>
  <c r="F631" i="7" s="1"/>
  <c r="E667" i="7"/>
  <c r="F667" i="7" s="1"/>
  <c r="E768" i="7"/>
  <c r="E804" i="7"/>
  <c r="E840" i="7"/>
  <c r="E57" i="7"/>
  <c r="F57" i="7" s="1"/>
  <c r="E87" i="7"/>
  <c r="F87" i="7" s="1"/>
  <c r="E117" i="7"/>
  <c r="E201" i="7"/>
  <c r="F201" i="7" s="1"/>
  <c r="E231" i="7"/>
  <c r="F231" i="7" s="1"/>
  <c r="E261" i="7"/>
  <c r="E345" i="7"/>
  <c r="E375" i="7"/>
  <c r="E405" i="7"/>
  <c r="F405" i="7" s="1"/>
  <c r="E493" i="7"/>
  <c r="F493" i="7" s="1"/>
  <c r="E529" i="7"/>
  <c r="E565" i="7"/>
  <c r="F565" i="7" s="1"/>
  <c r="E666" i="7"/>
  <c r="F666" i="7" s="1"/>
  <c r="E702" i="7"/>
  <c r="E738" i="7"/>
  <c r="E839" i="7"/>
  <c r="E887" i="7"/>
  <c r="F887" i="7" s="1"/>
  <c r="E566" i="7"/>
  <c r="F566" i="7" s="1"/>
  <c r="E739" i="7"/>
  <c r="E33" i="7"/>
  <c r="F33" i="7" s="1"/>
  <c r="E56" i="7"/>
  <c r="F56" i="7" s="1"/>
  <c r="E152" i="7"/>
  <c r="E248" i="7"/>
  <c r="E344" i="7"/>
  <c r="E440" i="7"/>
  <c r="F440" i="7" s="1"/>
  <c r="E550" i="7"/>
  <c r="F550" i="7" s="1"/>
  <c r="E665" i="7"/>
  <c r="E780" i="7"/>
  <c r="F780" i="7" s="1"/>
  <c r="E919" i="7"/>
  <c r="F919" i="7" s="1"/>
  <c r="E115" i="7"/>
  <c r="E211" i="7"/>
  <c r="E307" i="7"/>
  <c r="E403" i="7"/>
  <c r="F403" i="7" s="1"/>
  <c r="E505" i="7"/>
  <c r="F505" i="7" s="1"/>
  <c r="E620" i="7"/>
  <c r="E736" i="7"/>
  <c r="F736" i="7" s="1"/>
  <c r="E851" i="7"/>
  <c r="F851" i="7" s="1"/>
  <c r="E72" i="7"/>
  <c r="E168" i="7"/>
  <c r="E264" i="7"/>
  <c r="E360" i="7"/>
  <c r="E456" i="7"/>
  <c r="F456" i="7" s="1"/>
  <c r="E569" i="7"/>
  <c r="E684" i="7"/>
  <c r="F684" i="7" s="1"/>
  <c r="E799" i="7"/>
  <c r="F799" i="7" s="1"/>
  <c r="E23" i="7"/>
  <c r="E95" i="7"/>
  <c r="E167" i="7"/>
  <c r="E239" i="7"/>
  <c r="F239" i="7" s="1"/>
  <c r="E311" i="7"/>
  <c r="F311" i="7" s="1"/>
  <c r="E383" i="7"/>
  <c r="E455" i="7"/>
  <c r="F455" i="7" s="1"/>
  <c r="E539" i="7"/>
  <c r="F539" i="7" s="1"/>
  <c r="E625" i="7"/>
  <c r="E712" i="7"/>
  <c r="E798" i="7"/>
  <c r="E901" i="7"/>
  <c r="F901" i="7" s="1"/>
  <c r="E952" i="7"/>
  <c r="F952" i="7" s="1"/>
  <c r="E892" i="7"/>
  <c r="E953" i="7"/>
  <c r="F953" i="7" s="1"/>
  <c r="E990" i="7"/>
  <c r="F990" i="7" s="1"/>
  <c r="E979" i="7"/>
  <c r="E88" i="7"/>
  <c r="E118" i="7"/>
  <c r="E148" i="7"/>
  <c r="F148" i="7" s="1"/>
  <c r="E232" i="7"/>
  <c r="F232" i="7" s="1"/>
  <c r="E262" i="7"/>
  <c r="E292" i="7"/>
  <c r="F292" i="7" s="1"/>
  <c r="E376" i="7"/>
  <c r="F376" i="7" s="1"/>
  <c r="E406" i="7"/>
  <c r="E436" i="7"/>
  <c r="E530" i="7"/>
  <c r="E602" i="7"/>
  <c r="F602" i="7" s="1"/>
  <c r="E703" i="7"/>
  <c r="F703" i="7" s="1"/>
  <c r="E775" i="7"/>
  <c r="E86" i="7"/>
  <c r="F86" i="7" s="1"/>
  <c r="E200" i="7"/>
  <c r="F200" i="7" s="1"/>
  <c r="E326" i="7"/>
  <c r="E470" i="7"/>
  <c r="E607" i="7"/>
  <c r="E758" i="7"/>
  <c r="F758" i="7" s="1"/>
  <c r="E49" i="7"/>
  <c r="F49" i="7" s="1"/>
  <c r="E163" i="7"/>
  <c r="E289" i="7"/>
  <c r="F289" i="7" s="1"/>
  <c r="E433" i="7"/>
  <c r="F433" i="7" s="1"/>
  <c r="E563" i="7"/>
  <c r="E714" i="7"/>
  <c r="E906" i="7"/>
  <c r="E120" i="7"/>
  <c r="F120" i="7" s="1"/>
  <c r="E246" i="7"/>
  <c r="F246" i="7" s="1"/>
  <c r="E390" i="7"/>
  <c r="E511" i="7"/>
  <c r="E662" i="7"/>
  <c r="F662" i="7" s="1"/>
  <c r="E835" i="7"/>
  <c r="E59" i="7"/>
  <c r="E155" i="7"/>
  <c r="E263" i="7"/>
  <c r="F263" i="7" s="1"/>
  <c r="E347" i="7"/>
  <c r="F347" i="7" s="1"/>
  <c r="E443" i="7"/>
  <c r="E568" i="7"/>
  <c r="F568" i="7" s="1"/>
  <c r="E668" i="7"/>
  <c r="F668" i="7" s="1"/>
  <c r="E784" i="7"/>
  <c r="E1000" i="7"/>
  <c r="E1013" i="7"/>
  <c r="E941" i="7"/>
  <c r="F941" i="7" s="1"/>
  <c r="E966" i="7"/>
  <c r="F966" i="7" s="1"/>
  <c r="E1010" i="7"/>
  <c r="E920" i="7"/>
  <c r="F920" i="7" s="1"/>
  <c r="E866" i="7"/>
  <c r="F866" i="7" s="1"/>
  <c r="E933" i="7"/>
  <c r="E879" i="7"/>
  <c r="E789" i="7"/>
  <c r="E735" i="7"/>
  <c r="F735" i="7" s="1"/>
  <c r="E645" i="7"/>
  <c r="F645" i="7" s="1"/>
  <c r="E591" i="7"/>
  <c r="E501" i="7"/>
  <c r="F501" i="7" s="1"/>
  <c r="E40" i="7"/>
  <c r="F40" i="7" s="1"/>
  <c r="E76" i="7"/>
  <c r="E112" i="7"/>
  <c r="E154" i="7"/>
  <c r="E190" i="7"/>
  <c r="F190" i="7" s="1"/>
  <c r="E226" i="7"/>
  <c r="F226" i="7" s="1"/>
  <c r="E268" i="7"/>
  <c r="E304" i="7"/>
  <c r="F304" i="7" s="1"/>
  <c r="E340" i="7"/>
  <c r="F340" i="7" s="1"/>
  <c r="E646" i="7"/>
  <c r="E689" i="7"/>
  <c r="E732" i="7"/>
  <c r="E782" i="7"/>
  <c r="F782" i="7" s="1"/>
  <c r="E826" i="7"/>
  <c r="F826" i="7" s="1"/>
  <c r="E876" i="7"/>
  <c r="E69" i="7"/>
  <c r="F69" i="7" s="1"/>
  <c r="E135" i="7"/>
  <c r="F135" i="7" s="1"/>
  <c r="E165" i="7"/>
  <c r="E267" i="7"/>
  <c r="E333" i="7"/>
  <c r="E363" i="7"/>
  <c r="F363" i="7" s="1"/>
  <c r="E429" i="7"/>
  <c r="F429" i="7" s="1"/>
  <c r="E465" i="7"/>
  <c r="E544" i="7"/>
  <c r="F544" i="7" s="1"/>
  <c r="E580" i="7"/>
  <c r="F580" i="7" s="1"/>
  <c r="E659" i="7"/>
  <c r="E781" i="7"/>
  <c r="E817" i="7"/>
  <c r="E923" i="7"/>
  <c r="F923" i="7" s="1"/>
  <c r="E98" i="7"/>
  <c r="F98" i="7" s="1"/>
  <c r="E224" i="7"/>
  <c r="E368" i="7"/>
  <c r="F368" i="7" s="1"/>
  <c r="E485" i="7"/>
  <c r="F485" i="7" s="1"/>
  <c r="E636" i="7"/>
  <c r="E809" i="7"/>
  <c r="E61" i="7"/>
  <c r="E187" i="7"/>
  <c r="F187" i="7" s="1"/>
  <c r="E331" i="7"/>
  <c r="F331" i="7" s="1"/>
  <c r="E445" i="7"/>
  <c r="E592" i="7"/>
  <c r="F592" i="7" s="1"/>
  <c r="E764" i="7"/>
  <c r="F764" i="7" s="1"/>
  <c r="E144" i="7"/>
  <c r="E288" i="7"/>
  <c r="E402" i="7"/>
  <c r="E540" i="7"/>
  <c r="F540" i="7" s="1"/>
  <c r="E713" i="7"/>
  <c r="F713" i="7" s="1"/>
  <c r="E850" i="7"/>
  <c r="E77" i="7"/>
  <c r="F77" i="7" s="1"/>
  <c r="E185" i="7"/>
  <c r="F185" i="7" s="1"/>
  <c r="E365" i="7"/>
  <c r="E474" i="7"/>
  <c r="E690" i="7"/>
  <c r="E820" i="7"/>
  <c r="E916" i="7"/>
  <c r="F916" i="7" s="1"/>
  <c r="E1001" i="7"/>
  <c r="E935" i="7"/>
  <c r="F935" i="7" s="1"/>
  <c r="E960" i="7"/>
  <c r="F960" i="7" s="1"/>
  <c r="E973" i="7"/>
  <c r="E1004" i="7"/>
  <c r="E962" i="7"/>
  <c r="E908" i="7"/>
  <c r="E860" i="7"/>
  <c r="F860" i="7" s="1"/>
  <c r="E975" i="7"/>
  <c r="E921" i="7"/>
  <c r="E873" i="7"/>
  <c r="F873" i="7" s="1"/>
  <c r="E831" i="7"/>
  <c r="E777" i="7"/>
  <c r="E729" i="7"/>
  <c r="E687" i="7"/>
  <c r="E633" i="7"/>
  <c r="E585" i="7"/>
  <c r="E543" i="7"/>
  <c r="E489" i="7"/>
  <c r="F489" i="7" s="1"/>
  <c r="E238" i="7"/>
  <c r="E274" i="7"/>
  <c r="E310" i="7"/>
  <c r="E352" i="7"/>
  <c r="F352" i="7" s="1"/>
  <c r="E388" i="7"/>
  <c r="F388" i="7" s="1"/>
  <c r="E424" i="7"/>
  <c r="E466" i="7"/>
  <c r="F466" i="7" s="1"/>
  <c r="E509" i="7"/>
  <c r="F509" i="7" s="1"/>
  <c r="E552" i="7"/>
  <c r="E888" i="7"/>
  <c r="E39" i="7"/>
  <c r="E105" i="7"/>
  <c r="F105" i="7" s="1"/>
  <c r="E171" i="7"/>
  <c r="F171" i="7" s="1"/>
  <c r="E207" i="7"/>
  <c r="E237" i="7"/>
  <c r="F237" i="7" s="1"/>
  <c r="E303" i="7"/>
  <c r="F303" i="7" s="1"/>
  <c r="E369" i="7"/>
  <c r="E399" i="7"/>
  <c r="E435" i="7"/>
  <c r="E508" i="7"/>
  <c r="F508" i="7" s="1"/>
  <c r="E587" i="7"/>
  <c r="F587" i="7" s="1"/>
  <c r="E104" i="7"/>
  <c r="E230" i="7"/>
  <c r="F230" i="7" s="1"/>
  <c r="E374" i="7"/>
  <c r="F374" i="7" s="1"/>
  <c r="E492" i="7"/>
  <c r="E643" i="7"/>
  <c r="E816" i="7"/>
  <c r="E67" i="7"/>
  <c r="F67" i="7" s="1"/>
  <c r="E193" i="7"/>
  <c r="F193" i="7" s="1"/>
  <c r="E337" i="7"/>
  <c r="E451" i="7"/>
  <c r="F451" i="7" s="1"/>
  <c r="E599" i="7"/>
  <c r="F599" i="7" s="1"/>
  <c r="E772" i="7"/>
  <c r="E24" i="7"/>
  <c r="E150" i="7"/>
  <c r="E294" i="7"/>
  <c r="F294" i="7" s="1"/>
  <c r="E408" i="7"/>
  <c r="F408" i="7" s="1"/>
  <c r="E547" i="7"/>
  <c r="E720" i="7"/>
  <c r="F720" i="7" s="1"/>
  <c r="E857" i="7"/>
  <c r="F857" i="7" s="1"/>
  <c r="E83" i="7"/>
  <c r="E191" i="7"/>
  <c r="E275" i="7"/>
  <c r="E371" i="7"/>
  <c r="F371" i="7" s="1"/>
  <c r="E481" i="7"/>
  <c r="F481" i="7" s="1"/>
  <c r="E582" i="7"/>
  <c r="E697" i="7"/>
  <c r="F697" i="7" s="1"/>
  <c r="E827" i="7"/>
  <c r="F827" i="7" s="1"/>
  <c r="E988" i="7"/>
  <c r="E904" i="7"/>
  <c r="E989" i="7"/>
  <c r="E32" i="7"/>
  <c r="F32" i="7" s="1"/>
  <c r="E176" i="7"/>
  <c r="F176" i="7" s="1"/>
  <c r="E290" i="7"/>
  <c r="E416" i="7"/>
  <c r="E578" i="7"/>
  <c r="F578" i="7" s="1"/>
  <c r="E715" i="7"/>
  <c r="E871" i="7"/>
  <c r="E139" i="7"/>
  <c r="E253" i="7"/>
  <c r="F253" i="7" s="1"/>
  <c r="E379" i="7"/>
  <c r="F379" i="7" s="1"/>
  <c r="E534" i="7"/>
  <c r="E671" i="7"/>
  <c r="E822" i="7"/>
  <c r="F822" i="7" s="1"/>
  <c r="E96" i="7"/>
  <c r="E210" i="7"/>
  <c r="E336" i="7"/>
  <c r="E482" i="7"/>
  <c r="F482" i="7" s="1"/>
  <c r="E619" i="7"/>
  <c r="F619" i="7" s="1"/>
  <c r="E770" i="7"/>
  <c r="E41" i="7"/>
  <c r="E221" i="7"/>
  <c r="F221" i="7" s="1"/>
  <c r="E329" i="7"/>
  <c r="E517" i="7"/>
  <c r="E647" i="7"/>
  <c r="E865" i="7"/>
  <c r="F865" i="7" s="1"/>
  <c r="E940" i="7"/>
  <c r="F940" i="7" s="1"/>
  <c r="E880" i="7"/>
  <c r="E971" i="7"/>
  <c r="F971" i="7" s="1"/>
  <c r="E984" i="7"/>
  <c r="F984" i="7" s="1"/>
  <c r="E1009" i="7"/>
  <c r="E955" i="7"/>
  <c r="E980" i="7"/>
  <c r="E932" i="7"/>
  <c r="F932" i="7" s="1"/>
  <c r="E890" i="7"/>
  <c r="F890" i="7" s="1"/>
  <c r="E993" i="7"/>
  <c r="E945" i="7"/>
  <c r="F945" i="7" s="1"/>
  <c r="E903" i="7"/>
  <c r="F903" i="7" s="1"/>
  <c r="E849" i="7"/>
  <c r="E801" i="7"/>
  <c r="E759" i="7"/>
  <c r="E705" i="7"/>
  <c r="F705" i="7" s="1"/>
  <c r="E657" i="7"/>
  <c r="F657" i="7" s="1"/>
  <c r="E615" i="7"/>
  <c r="E561" i="7"/>
  <c r="F561" i="7" s="1"/>
  <c r="E513" i="7"/>
  <c r="F513" i="7" s="1"/>
  <c r="E471" i="7"/>
  <c r="E64" i="7"/>
  <c r="E100" i="7"/>
  <c r="E136" i="7"/>
  <c r="F136" i="7" s="1"/>
  <c r="E178" i="7"/>
  <c r="F178" i="7" s="1"/>
  <c r="E214" i="7"/>
  <c r="E250" i="7"/>
  <c r="F250" i="7" s="1"/>
  <c r="E538" i="7"/>
  <c r="F538" i="7" s="1"/>
  <c r="E581" i="7"/>
  <c r="E624" i="7"/>
  <c r="E674" i="7"/>
  <c r="E718" i="7"/>
  <c r="F718" i="7" s="1"/>
  <c r="E761" i="7"/>
  <c r="F761" i="7" s="1"/>
  <c r="E811" i="7"/>
  <c r="E854" i="7"/>
  <c r="F854" i="7" s="1"/>
  <c r="E123" i="7"/>
  <c r="F123" i="7" s="1"/>
  <c r="E189" i="7"/>
  <c r="E219" i="7"/>
  <c r="E285" i="7"/>
  <c r="E321" i="7"/>
  <c r="F321" i="7" s="1"/>
  <c r="E387" i="7"/>
  <c r="F387" i="7" s="1"/>
  <c r="E417" i="7"/>
  <c r="E486" i="7"/>
  <c r="F486" i="7" s="1"/>
  <c r="E182" i="7"/>
  <c r="F182" i="7" s="1"/>
  <c r="E422" i="7"/>
  <c r="E722" i="7"/>
  <c r="E145" i="7"/>
  <c r="E385" i="7"/>
  <c r="F385" i="7" s="1"/>
  <c r="E678" i="7"/>
  <c r="F678" i="7" s="1"/>
  <c r="E54" i="7"/>
  <c r="E312" i="7"/>
  <c r="F312" i="7" s="1"/>
  <c r="E605" i="7"/>
  <c r="F605" i="7" s="1"/>
  <c r="E917" i="7"/>
  <c r="E203" i="7"/>
  <c r="E407" i="7"/>
  <c r="E611" i="7"/>
  <c r="F611" i="7" s="1"/>
  <c r="E841" i="7"/>
  <c r="F841" i="7" s="1"/>
  <c r="E929" i="7"/>
  <c r="E997" i="7"/>
  <c r="F997" i="7" s="1"/>
  <c r="E992" i="7"/>
  <c r="F992" i="7" s="1"/>
  <c r="E902" i="7"/>
  <c r="E987" i="7"/>
  <c r="E909" i="7"/>
  <c r="E837" i="7"/>
  <c r="F837" i="7" s="1"/>
  <c r="E681" i="7"/>
  <c r="F681" i="7" s="1"/>
  <c r="E609" i="7"/>
  <c r="E525" i="7"/>
  <c r="E34" i="7"/>
  <c r="F34" i="7" s="1"/>
  <c r="E160" i="7"/>
  <c r="E220" i="7"/>
  <c r="E280" i="7"/>
  <c r="E400" i="7"/>
  <c r="F400" i="7" s="1"/>
  <c r="E473" i="7"/>
  <c r="F473" i="7" s="1"/>
  <c r="E682" i="7"/>
  <c r="E833" i="7"/>
  <c r="F833" i="7" s="1"/>
  <c r="E924" i="7"/>
  <c r="F924" i="7" s="1"/>
  <c r="E81" i="7"/>
  <c r="E129" i="7"/>
  <c r="E183" i="7"/>
  <c r="E243" i="7"/>
  <c r="F243" i="7" s="1"/>
  <c r="E291" i="7"/>
  <c r="F291" i="7" s="1"/>
  <c r="E393" i="7"/>
  <c r="E447" i="7"/>
  <c r="F447" i="7" s="1"/>
  <c r="E616" i="7"/>
  <c r="F616" i="7" s="1"/>
  <c r="E709" i="7"/>
  <c r="E752" i="7"/>
  <c r="E796" i="7"/>
  <c r="E846" i="7"/>
  <c r="F846" i="7" s="1"/>
  <c r="E911" i="7"/>
  <c r="F911" i="7" s="1"/>
  <c r="E741" i="7"/>
  <c r="E147" i="7"/>
  <c r="F147" i="7" s="1"/>
  <c r="E357" i="7"/>
  <c r="F357" i="7" s="1"/>
  <c r="E522" i="7"/>
  <c r="E630" i="7"/>
  <c r="E853" i="7"/>
  <c r="E278" i="7"/>
  <c r="F278" i="7" s="1"/>
  <c r="E241" i="7"/>
  <c r="F241" i="7" s="1"/>
  <c r="E192" i="7"/>
  <c r="E113" i="7"/>
  <c r="F113" i="7" s="1"/>
  <c r="E983" i="7"/>
  <c r="F983" i="7" s="1"/>
  <c r="E956" i="7"/>
  <c r="E885" i="7"/>
  <c r="E52" i="7"/>
  <c r="E244" i="7"/>
  <c r="F244" i="7" s="1"/>
  <c r="E487" i="7"/>
  <c r="F487" i="7" s="1"/>
  <c r="E638" i="7"/>
  <c r="E864" i="7"/>
  <c r="F864" i="7" s="1"/>
  <c r="E153" i="7"/>
  <c r="F153" i="7" s="1"/>
  <c r="E255" i="7"/>
  <c r="E680" i="7"/>
  <c r="E724" i="7"/>
  <c r="E863" i="7"/>
  <c r="F863" i="7" s="1"/>
  <c r="E194" i="7"/>
  <c r="F194" i="7" s="1"/>
  <c r="E464" i="7"/>
  <c r="E751" i="7"/>
  <c r="F751" i="7" s="1"/>
  <c r="E157" i="7"/>
  <c r="F157" i="7" s="1"/>
  <c r="E427" i="7"/>
  <c r="E707" i="7"/>
  <c r="E102" i="7"/>
  <c r="E342" i="7"/>
  <c r="F342" i="7" s="1"/>
  <c r="E626" i="7"/>
  <c r="F626" i="7" s="1"/>
  <c r="E47" i="7"/>
  <c r="E227" i="7"/>
  <c r="F227" i="7" s="1"/>
  <c r="E419" i="7"/>
  <c r="E654" i="7"/>
  <c r="E877" i="7"/>
  <c r="E868" i="7"/>
  <c r="E1002" i="7"/>
  <c r="F1002" i="7" s="1"/>
  <c r="E967" i="7"/>
  <c r="F967" i="7" s="1"/>
  <c r="E974" i="7"/>
  <c r="E896" i="7"/>
  <c r="F896" i="7" s="1"/>
  <c r="E981" i="7"/>
  <c r="F981" i="7" s="1"/>
  <c r="E825" i="7"/>
  <c r="E753" i="7"/>
  <c r="E669" i="7"/>
  <c r="E597" i="7"/>
  <c r="F597" i="7" s="1"/>
  <c r="E519" i="7"/>
  <c r="F519" i="7" s="1"/>
  <c r="E46" i="7"/>
  <c r="E166" i="7"/>
  <c r="F166" i="7" s="1"/>
  <c r="E412" i="7"/>
  <c r="F412" i="7" s="1"/>
  <c r="E545" i="7"/>
  <c r="E617" i="7"/>
  <c r="E696" i="7"/>
  <c r="E847" i="7"/>
  <c r="F847" i="7" s="1"/>
  <c r="E27" i="7"/>
  <c r="E141" i="7"/>
  <c r="E297" i="7"/>
  <c r="F297" i="7" s="1"/>
  <c r="E351" i="7"/>
  <c r="F351" i="7" s="1"/>
  <c r="E453" i="7"/>
  <c r="E515" i="7"/>
  <c r="E572" i="7"/>
  <c r="E623" i="7"/>
  <c r="F623" i="7" s="1"/>
  <c r="E673" i="7"/>
  <c r="F673" i="7" s="1"/>
  <c r="E716" i="7"/>
  <c r="E760" i="7"/>
  <c r="F760" i="7" s="1"/>
  <c r="E803" i="7"/>
  <c r="F803" i="7" s="1"/>
  <c r="E93" i="7"/>
  <c r="E459" i="7"/>
  <c r="E810" i="7"/>
  <c r="E528" i="7"/>
  <c r="F528" i="7" s="1"/>
  <c r="E484" i="7"/>
  <c r="E432" i="7"/>
  <c r="E293" i="7"/>
  <c r="E970" i="7"/>
  <c r="F970" i="7" s="1"/>
  <c r="E957" i="7"/>
  <c r="E507" i="7"/>
  <c r="E184" i="7"/>
  <c r="E790" i="7"/>
  <c r="F790" i="7" s="1"/>
  <c r="E472" i="7"/>
  <c r="F472" i="7" s="1"/>
  <c r="E637" i="7"/>
  <c r="E272" i="7"/>
  <c r="F272" i="7" s="1"/>
  <c r="E521" i="7"/>
  <c r="F521" i="7" s="1"/>
  <c r="E830" i="7"/>
  <c r="E235" i="7"/>
  <c r="E476" i="7"/>
  <c r="E786" i="7"/>
  <c r="F786" i="7" s="1"/>
  <c r="E114" i="7"/>
  <c r="F114" i="7" s="1"/>
  <c r="E384" i="7"/>
  <c r="E655" i="7"/>
  <c r="F655" i="7" s="1"/>
  <c r="E257" i="7"/>
  <c r="F257" i="7" s="1"/>
  <c r="E437" i="7"/>
  <c r="E1006" i="7"/>
  <c r="E862" i="7"/>
  <c r="E961" i="7"/>
  <c r="F961" i="7" s="1"/>
  <c r="E968" i="7"/>
  <c r="F968" i="7" s="1"/>
  <c r="E969" i="7"/>
  <c r="E897" i="7"/>
  <c r="F897" i="7" s="1"/>
  <c r="E813" i="7"/>
  <c r="F813" i="7" s="1"/>
  <c r="E663" i="7"/>
  <c r="E106" i="7"/>
  <c r="E298" i="7"/>
  <c r="E358" i="7"/>
  <c r="F358" i="7" s="1"/>
  <c r="E418" i="7"/>
  <c r="F418" i="7" s="1"/>
  <c r="E480" i="7"/>
  <c r="E559" i="7"/>
  <c r="F559" i="7" s="1"/>
  <c r="E710" i="7"/>
  <c r="F710" i="7" s="1"/>
  <c r="E45" i="7"/>
  <c r="E195" i="7"/>
  <c r="E249" i="7"/>
  <c r="E411" i="7"/>
  <c r="F411" i="7" s="1"/>
  <c r="E838" i="7"/>
  <c r="F838" i="7" s="1"/>
  <c r="E793" i="7"/>
  <c r="E734" i="7"/>
  <c r="F734" i="7" s="1"/>
  <c r="E733" i="7"/>
  <c r="F733" i="7" s="1"/>
  <c r="E978" i="7"/>
  <c r="E884" i="7"/>
  <c r="E807" i="7"/>
  <c r="E579" i="7"/>
  <c r="F579" i="7" s="1"/>
  <c r="E124" i="7"/>
  <c r="F124" i="7" s="1"/>
  <c r="E364" i="7"/>
  <c r="E99" i="7"/>
  <c r="F99" i="7" s="1"/>
  <c r="E309" i="7"/>
  <c r="F309" i="7" s="1"/>
  <c r="E767" i="7"/>
  <c r="E80" i="7"/>
  <c r="E320" i="7"/>
  <c r="E600" i="7"/>
  <c r="F600" i="7" s="1"/>
  <c r="E43" i="7"/>
  <c r="F43" i="7" s="1"/>
  <c r="E283" i="7"/>
  <c r="E556" i="7"/>
  <c r="F556" i="7" s="1"/>
  <c r="E894" i="7"/>
  <c r="F894" i="7" s="1"/>
  <c r="E216" i="7"/>
  <c r="E490" i="7"/>
  <c r="E778" i="7"/>
  <c r="E131" i="7"/>
  <c r="E335" i="7"/>
  <c r="F335" i="7" s="1"/>
  <c r="E524" i="7"/>
  <c r="E755" i="7"/>
  <c r="E934" i="7"/>
  <c r="F934" i="7" s="1"/>
  <c r="E942" i="7"/>
  <c r="E937" i="7"/>
  <c r="E938" i="7"/>
  <c r="E867" i="7"/>
  <c r="F867" i="7" s="1"/>
  <c r="E795" i="7"/>
  <c r="F795" i="7" s="1"/>
  <c r="E717" i="7"/>
  <c r="E627" i="7"/>
  <c r="F627" i="7" s="1"/>
  <c r="E555" i="7"/>
  <c r="F555" i="7" s="1"/>
  <c r="E477" i="7"/>
  <c r="E70" i="7"/>
  <c r="F70" i="7" s="1"/>
  <c r="E196" i="7"/>
  <c r="E256" i="7"/>
  <c r="F256" i="7" s="1"/>
  <c r="E322" i="7"/>
  <c r="F322" i="7" s="1"/>
  <c r="E382" i="7"/>
  <c r="E442" i="7"/>
  <c r="F442" i="7" s="1"/>
  <c r="E516" i="7"/>
  <c r="F516" i="7" s="1"/>
  <c r="E725" i="7"/>
  <c r="E900" i="7"/>
  <c r="F900" i="7" s="1"/>
  <c r="E63" i="7"/>
  <c r="E111" i="7"/>
  <c r="F111" i="7" s="1"/>
  <c r="E273" i="7"/>
  <c r="F273" i="7" s="1"/>
  <c r="E551" i="7"/>
  <c r="E601" i="7"/>
  <c r="F601" i="7" s="1"/>
  <c r="E644" i="7"/>
  <c r="F644" i="7" s="1"/>
  <c r="E688" i="7"/>
  <c r="E731" i="7"/>
  <c r="F731" i="7" s="1"/>
  <c r="E128" i="7"/>
  <c r="E386" i="7"/>
  <c r="F386" i="7" s="1"/>
  <c r="E694" i="7"/>
  <c r="F694" i="7" s="1"/>
  <c r="E91" i="7"/>
  <c r="E349" i="7"/>
  <c r="F349" i="7" s="1"/>
  <c r="E649" i="7"/>
  <c r="F649" i="7" s="1"/>
  <c r="E240" i="7"/>
  <c r="E504" i="7"/>
  <c r="E828" i="7"/>
  <c r="E149" i="7"/>
  <c r="E560" i="7"/>
  <c r="F560" i="7" s="1"/>
  <c r="E776" i="7"/>
  <c r="E928" i="7"/>
  <c r="F928" i="7" s="1"/>
  <c r="E947" i="7"/>
  <c r="F947" i="7" s="1"/>
  <c r="E930" i="7"/>
  <c r="E1011" i="7"/>
  <c r="E939" i="7"/>
  <c r="E861" i="7"/>
  <c r="F861" i="7" s="1"/>
  <c r="E771" i="7"/>
  <c r="F771" i="7" s="1"/>
  <c r="E699" i="7"/>
  <c r="E621" i="7"/>
  <c r="F621" i="7" s="1"/>
  <c r="E549" i="7"/>
  <c r="F549" i="7" s="1"/>
  <c r="E82" i="7"/>
  <c r="E208" i="7"/>
  <c r="F208" i="7" s="1"/>
  <c r="E328" i="7"/>
  <c r="E448" i="7"/>
  <c r="F448" i="7" s="1"/>
  <c r="E588" i="7"/>
  <c r="F588" i="7" s="1"/>
  <c r="E660" i="7"/>
  <c r="E746" i="7"/>
  <c r="F746" i="7" s="1"/>
  <c r="E818" i="7"/>
  <c r="F818" i="7" s="1"/>
  <c r="E177" i="7"/>
  <c r="E225" i="7"/>
  <c r="F225" i="7" s="1"/>
  <c r="E279" i="7"/>
  <c r="E327" i="7"/>
  <c r="F327" i="7" s="1"/>
  <c r="E381" i="7"/>
  <c r="F381" i="7" s="1"/>
  <c r="E441" i="7"/>
  <c r="E608" i="7"/>
  <c r="F608" i="7" s="1"/>
  <c r="E652" i="7"/>
  <c r="F652" i="7" s="1"/>
  <c r="E695" i="7"/>
  <c r="E745" i="7"/>
  <c r="F745" i="7" s="1"/>
  <c r="E788" i="7"/>
  <c r="E832" i="7"/>
  <c r="F832" i="7" s="1"/>
  <c r="E604" i="7"/>
  <c r="F604" i="7" s="1"/>
  <c r="E653" i="7"/>
  <c r="F653" i="7" s="1"/>
  <c r="E951" i="7"/>
  <c r="F951" i="7" s="1"/>
  <c r="E355" i="7"/>
  <c r="F355" i="7" s="1"/>
  <c r="E213" i="7"/>
  <c r="E872" i="7"/>
  <c r="E299" i="7"/>
  <c r="E97" i="7"/>
  <c r="F97" i="7" s="1"/>
  <c r="E48" i="7"/>
  <c r="F48" i="7" s="1"/>
  <c r="E774" i="7"/>
  <c r="F774" i="7" s="1"/>
  <c r="E797" i="7"/>
  <c r="F797" i="7" s="1"/>
  <c r="E558" i="7"/>
  <c r="F558" i="7" s="1"/>
  <c r="E339" i="7"/>
  <c r="E754" i="7"/>
  <c r="F754" i="7" s="1"/>
  <c r="E454" i="7"/>
  <c r="E537" i="7"/>
  <c r="F537" i="7" s="1"/>
  <c r="E843" i="7"/>
  <c r="F843" i="7" s="1"/>
  <c r="E998" i="7"/>
  <c r="E905" i="7"/>
  <c r="F905" i="7" s="1"/>
  <c r="E829" i="7"/>
  <c r="F829" i="7" s="1"/>
  <c r="E586" i="7"/>
  <c r="F586" i="7" s="1"/>
  <c r="C1014" i="7"/>
  <c r="B36" i="1" s="1"/>
  <c r="B37" i="1" s="1"/>
  <c r="B38" i="1" s="1"/>
  <c r="B19" i="1"/>
  <c r="B6" i="1"/>
  <c r="B11" i="1" s="1"/>
  <c r="B21" i="1" s="1"/>
  <c r="B25" i="1" s="1"/>
  <c r="D1014" i="7"/>
  <c r="F931" i="7"/>
  <c r="F893" i="7"/>
  <c r="F806" i="7"/>
  <c r="F547" i="7"/>
  <c r="F526" i="7"/>
  <c r="F396" i="7"/>
  <c r="F378" i="7"/>
  <c r="F270" i="7"/>
  <c r="F198" i="7"/>
  <c r="F671" i="7"/>
  <c r="F835" i="7"/>
  <c r="F763" i="7"/>
  <c r="F742" i="7"/>
  <c r="F670" i="7"/>
  <c r="F504" i="7"/>
  <c r="F360" i="7"/>
  <c r="F318" i="7"/>
  <c r="F300" i="7"/>
  <c r="F228" i="7"/>
  <c r="F714" i="7"/>
  <c r="F882" i="7"/>
  <c r="F222" i="7"/>
  <c r="F438" i="7"/>
  <c r="F691" i="7"/>
  <c r="C11" i="9"/>
  <c r="F471" i="7"/>
  <c r="F507" i="7"/>
  <c r="F525" i="7"/>
  <c r="F543" i="7"/>
  <c r="F615" i="7"/>
  <c r="F633" i="7"/>
  <c r="F669" i="7"/>
  <c r="F687" i="7"/>
  <c r="F723" i="7"/>
  <c r="F741" i="7"/>
  <c r="F759" i="7"/>
  <c r="F777" i="7"/>
  <c r="F831" i="7"/>
  <c r="F849" i="7"/>
  <c r="F885" i="7"/>
  <c r="F921" i="7"/>
  <c r="F939" i="7"/>
  <c r="F957" i="7"/>
  <c r="F975" i="7"/>
  <c r="F993" i="7"/>
  <c r="F1011" i="7"/>
  <c r="F872" i="7"/>
  <c r="F908" i="7"/>
  <c r="F962" i="7"/>
  <c r="F980" i="7"/>
  <c r="F998" i="7"/>
  <c r="F937" i="7"/>
  <c r="F955" i="7"/>
  <c r="F973" i="7"/>
  <c r="F991" i="7"/>
  <c r="F1009" i="7"/>
  <c r="F942" i="7"/>
  <c r="F978" i="7"/>
  <c r="F929" i="7"/>
  <c r="F965" i="7"/>
  <c r="F1001" i="7"/>
  <c r="F862" i="7"/>
  <c r="F880" i="7"/>
  <c r="F898" i="7"/>
  <c r="F988" i="7"/>
  <c r="F1006" i="7"/>
  <c r="F820" i="7"/>
  <c r="F798" i="7"/>
  <c r="F776" i="7"/>
  <c r="F755" i="7"/>
  <c r="F712" i="7"/>
  <c r="F690" i="7"/>
  <c r="F647" i="7"/>
  <c r="F625" i="7"/>
  <c r="F582" i="7"/>
  <c r="F517" i="7"/>
  <c r="F496" i="7"/>
  <c r="F474" i="7"/>
  <c r="F437" i="7"/>
  <c r="F419" i="7"/>
  <c r="F383" i="7"/>
  <c r="F365" i="7"/>
  <c r="F329" i="7"/>
  <c r="F293" i="7"/>
  <c r="F275" i="7"/>
  <c r="F203" i="7"/>
  <c r="F167" i="7"/>
  <c r="F149" i="7"/>
  <c r="F131" i="7"/>
  <c r="F95" i="7"/>
  <c r="F59" i="7"/>
  <c r="F41" i="7"/>
  <c r="F770" i="7"/>
  <c r="F749" i="7"/>
  <c r="F583" i="7"/>
  <c r="F511" i="7"/>
  <c r="F490" i="7"/>
  <c r="F426" i="7"/>
  <c r="F348" i="7"/>
  <c r="F210" i="7"/>
  <c r="F90" i="7"/>
  <c r="F800" i="7"/>
  <c r="F917" i="7"/>
  <c r="F881" i="7"/>
  <c r="F727" i="7"/>
  <c r="F634" i="7"/>
  <c r="F612" i="7"/>
  <c r="F468" i="7"/>
  <c r="F450" i="7"/>
  <c r="F390" i="7"/>
  <c r="F264" i="7"/>
  <c r="F126" i="7"/>
  <c r="F332" i="7"/>
  <c r="F564" i="7"/>
  <c r="F823" i="7"/>
  <c r="C6" i="9"/>
  <c r="F434" i="7"/>
  <c r="F686" i="7"/>
  <c r="F104" i="7"/>
  <c r="F320" i="7"/>
  <c r="F809" i="7"/>
  <c r="F139" i="7"/>
  <c r="C12" i="9"/>
  <c r="F206" i="7"/>
  <c r="F422" i="7"/>
  <c r="F457" i="7"/>
  <c r="C10" i="9"/>
  <c r="F416" i="7"/>
  <c r="F665" i="7"/>
  <c r="C14" i="9"/>
  <c r="F265" i="7"/>
  <c r="F484" i="7"/>
  <c r="N9" i="8"/>
  <c r="J17" i="8"/>
  <c r="R17" i="8" s="1"/>
  <c r="B40" i="1"/>
  <c r="N17" i="8"/>
  <c r="O17" i="8"/>
  <c r="P17" i="8"/>
  <c r="N21" i="8"/>
  <c r="O21" i="8"/>
  <c r="P21" i="8"/>
  <c r="S18" i="8"/>
  <c r="R18" i="8"/>
  <c r="Q18" i="8"/>
  <c r="J19" i="8"/>
  <c r="J20" i="8"/>
  <c r="G20" i="8"/>
  <c r="P8" i="8"/>
  <c r="G19" i="8"/>
  <c r="I18" i="8"/>
  <c r="J21" i="8"/>
  <c r="J10" i="8"/>
  <c r="Q10" i="8" s="1"/>
  <c r="J6" i="8"/>
  <c r="I15" i="8"/>
  <c r="J14" i="8"/>
  <c r="S15" i="8"/>
  <c r="Q15" i="8"/>
  <c r="R15" i="8"/>
  <c r="N16" i="8"/>
  <c r="O16" i="8"/>
  <c r="P16" i="8"/>
  <c r="P14" i="8"/>
  <c r="N14" i="8"/>
  <c r="O14" i="8"/>
  <c r="O13" i="8"/>
  <c r="P13" i="8"/>
  <c r="N13" i="8"/>
  <c r="P7" i="8"/>
  <c r="O7" i="8"/>
  <c r="N7" i="8"/>
  <c r="P6" i="8"/>
  <c r="O6" i="8"/>
  <c r="N6" i="8"/>
  <c r="R8" i="8"/>
  <c r="I10" i="8"/>
  <c r="S8" i="8"/>
  <c r="J13" i="8"/>
  <c r="J7" i="8"/>
  <c r="F441" i="7" l="1"/>
  <c r="F660" i="7"/>
  <c r="F699" i="7"/>
  <c r="F91" i="7"/>
  <c r="F551" i="7"/>
  <c r="F382" i="7"/>
  <c r="F717" i="7"/>
  <c r="F524" i="7"/>
  <c r="F283" i="7"/>
  <c r="F364" i="7"/>
  <c r="F793" i="7"/>
  <c r="F480" i="7"/>
  <c r="F969" i="7"/>
  <c r="F384" i="7"/>
  <c r="F637" i="7"/>
  <c r="F432" i="7"/>
  <c r="F716" i="7"/>
  <c r="F141" i="7"/>
  <c r="F46" i="7"/>
  <c r="F974" i="7"/>
  <c r="F47" i="7"/>
  <c r="F464" i="7"/>
  <c r="F638" i="7"/>
  <c r="F192" i="7"/>
  <c r="F393" i="7"/>
  <c r="F682" i="7"/>
  <c r="F609" i="7"/>
  <c r="F54" i="7"/>
  <c r="F417" i="7"/>
  <c r="F811" i="7"/>
  <c r="F214" i="7"/>
  <c r="F534" i="7"/>
  <c r="F290" i="7"/>
  <c r="F337" i="7"/>
  <c r="F207" i="7"/>
  <c r="F424" i="7"/>
  <c r="F585" i="7"/>
  <c r="F850" i="7"/>
  <c r="F445" i="7"/>
  <c r="F224" i="7"/>
  <c r="F465" i="7"/>
  <c r="F876" i="7"/>
  <c r="F268" i="7"/>
  <c r="F591" i="7"/>
  <c r="F1010" i="7"/>
  <c r="F443" i="7"/>
  <c r="F163" i="7"/>
  <c r="F775" i="7"/>
  <c r="F262" i="7"/>
  <c r="F892" i="7"/>
  <c r="F569" i="7"/>
  <c r="F620" i="7"/>
  <c r="F739" i="7"/>
  <c r="F529" i="7"/>
  <c r="F117" i="7"/>
  <c r="F595" i="7"/>
  <c r="F172" i="7"/>
  <c r="F639" i="7"/>
  <c r="F927" i="7"/>
  <c r="F562" i="7"/>
  <c r="F613" i="7"/>
  <c r="F658" i="7"/>
  <c r="F958" i="7"/>
  <c r="F618" i="7"/>
  <c r="F305" i="7"/>
  <c r="F444" i="7"/>
  <c r="F60" i="7"/>
  <c r="F491" i="7"/>
  <c r="F103" i="7"/>
  <c r="F535" i="7"/>
  <c r="F140" i="7"/>
  <c r="F590" i="7"/>
  <c r="F186" i="7"/>
  <c r="F642" i="7"/>
  <c r="F229" i="7"/>
  <c r="F266" i="7"/>
  <c r="F856" i="7"/>
  <c r="F510" i="7"/>
  <c r="F215" i="7"/>
  <c r="F756" i="7"/>
  <c r="F324" i="7"/>
  <c r="F808" i="7"/>
  <c r="F367" i="7"/>
  <c r="F852" i="7"/>
  <c r="F404" i="7"/>
  <c r="F985" i="7"/>
  <c r="F946" i="7"/>
  <c r="F632" i="7"/>
  <c r="F317" i="7"/>
  <c r="F29" i="7"/>
  <c r="F462" i="7"/>
  <c r="F78" i="7"/>
  <c r="F512" i="7"/>
  <c r="F121" i="7"/>
  <c r="F557" i="7"/>
  <c r="F158" i="7"/>
  <c r="F502" i="7"/>
  <c r="F886" i="7"/>
  <c r="F915" i="7"/>
  <c r="F259" i="7"/>
  <c r="F912" i="7"/>
  <c r="F500" i="7"/>
  <c r="F743" i="7"/>
  <c r="C15" i="9"/>
  <c r="C20" i="9"/>
  <c r="C7" i="9"/>
  <c r="C8" i="9"/>
  <c r="C21" i="9"/>
  <c r="C19" i="9"/>
  <c r="C13" i="9"/>
  <c r="D31" i="9" s="1"/>
  <c r="C5" i="9"/>
  <c r="D29" i="9" s="1"/>
  <c r="C9" i="9"/>
  <c r="D30" i="9" s="1"/>
  <c r="C16" i="9"/>
  <c r="C17" i="9"/>
  <c r="C18" i="9"/>
  <c r="D32" i="9" s="1"/>
  <c r="F454" i="7"/>
  <c r="F299" i="7"/>
  <c r="F788" i="7"/>
  <c r="F279" i="7"/>
  <c r="F328" i="7"/>
  <c r="F828" i="7"/>
  <c r="F128" i="7"/>
  <c r="F63" i="7"/>
  <c r="F196" i="7"/>
  <c r="F938" i="7"/>
  <c r="F778" i="7"/>
  <c r="F807" i="7"/>
  <c r="F249" i="7"/>
  <c r="F298" i="7"/>
  <c r="F476" i="7"/>
  <c r="F184" i="7"/>
  <c r="F810" i="7"/>
  <c r="F572" i="7"/>
  <c r="F696" i="7"/>
  <c r="F868" i="7"/>
  <c r="F102" i="7"/>
  <c r="F724" i="7"/>
  <c r="F52" i="7"/>
  <c r="F853" i="7"/>
  <c r="F796" i="7"/>
  <c r="F183" i="7"/>
  <c r="F280" i="7"/>
  <c r="F909" i="7"/>
  <c r="F407" i="7"/>
  <c r="F145" i="7"/>
  <c r="F285" i="7"/>
  <c r="F674" i="7"/>
  <c r="F100" i="7"/>
  <c r="F336" i="7"/>
  <c r="F989" i="7"/>
  <c r="F150" i="7"/>
  <c r="F816" i="7"/>
  <c r="F435" i="7"/>
  <c r="F39" i="7"/>
  <c r="F310" i="7"/>
  <c r="F729" i="7"/>
  <c r="F402" i="7"/>
  <c r="F61" i="7"/>
  <c r="F817" i="7"/>
  <c r="F333" i="7"/>
  <c r="F732" i="7"/>
  <c r="F154" i="7"/>
  <c r="F789" i="7"/>
  <c r="F1013" i="7"/>
  <c r="F155" i="7"/>
  <c r="F906" i="7"/>
  <c r="F607" i="7"/>
  <c r="F530" i="7"/>
  <c r="F118" i="7"/>
  <c r="F307" i="7"/>
  <c r="F344" i="7"/>
  <c r="F839" i="7"/>
  <c r="F375" i="7"/>
  <c r="F840" i="7"/>
  <c r="F430" i="7"/>
  <c r="F28" i="7"/>
  <c r="F747" i="7"/>
  <c r="F878" i="7"/>
  <c r="F258" i="7"/>
  <c r="F301" i="7"/>
  <c r="F338" i="7"/>
  <c r="F834" i="7"/>
  <c r="F488" i="7"/>
  <c r="F197" i="7"/>
  <c r="F779" i="7"/>
  <c r="F343" i="7"/>
  <c r="F380" i="7"/>
  <c r="F42" i="7"/>
  <c r="F469" i="7"/>
  <c r="F85" i="7"/>
  <c r="F514" i="7"/>
  <c r="F122" i="7"/>
  <c r="F726" i="7"/>
  <c r="F395" i="7"/>
  <c r="F107" i="7"/>
  <c r="F180" i="7"/>
  <c r="F635" i="7"/>
  <c r="F223" i="7"/>
  <c r="F679" i="7"/>
  <c r="F260" i="7"/>
  <c r="F1008" i="7"/>
  <c r="F848" i="7"/>
  <c r="F503" i="7"/>
  <c r="F209" i="7"/>
  <c r="F361" i="7"/>
  <c r="F845" i="7"/>
  <c r="F398" i="7"/>
  <c r="F925" i="7"/>
  <c r="F479" i="7"/>
  <c r="F523" i="7"/>
  <c r="F740" i="7"/>
  <c r="F1005" i="7"/>
  <c r="F130" i="7"/>
  <c r="F536" i="7"/>
  <c r="E1016" i="7"/>
  <c r="F27" i="7"/>
  <c r="F80" i="7"/>
  <c r="F884" i="7"/>
  <c r="F195" i="7"/>
  <c r="F106" i="7"/>
  <c r="F235" i="7"/>
  <c r="F459" i="7"/>
  <c r="F515" i="7"/>
  <c r="F617" i="7"/>
  <c r="F753" i="7"/>
  <c r="F877" i="7"/>
  <c r="F707" i="7"/>
  <c r="F680" i="7"/>
  <c r="F630" i="7"/>
  <c r="F752" i="7"/>
  <c r="F129" i="7"/>
  <c r="F220" i="7"/>
  <c r="F987" i="7"/>
  <c r="F722" i="7"/>
  <c r="F219" i="7"/>
  <c r="F624" i="7"/>
  <c r="F64" i="7"/>
  <c r="F801" i="7"/>
  <c r="F871" i="7"/>
  <c r="F904" i="7"/>
  <c r="F191" i="7"/>
  <c r="F24" i="7"/>
  <c r="F643" i="7"/>
  <c r="F399" i="7"/>
  <c r="F888" i="7"/>
  <c r="F274" i="7"/>
  <c r="F1004" i="7"/>
  <c r="F288" i="7"/>
  <c r="F781" i="7"/>
  <c r="F267" i="7"/>
  <c r="F689" i="7"/>
  <c r="F112" i="7"/>
  <c r="F879" i="7"/>
  <c r="F1000" i="7"/>
  <c r="F470" i="7"/>
  <c r="F436" i="7"/>
  <c r="F88" i="7"/>
  <c r="F168" i="7"/>
  <c r="F211" i="7"/>
  <c r="F248" i="7"/>
  <c r="F738" i="7"/>
  <c r="F345" i="7"/>
  <c r="F804" i="7"/>
  <c r="F346" i="7"/>
  <c r="F495" i="7"/>
  <c r="F783" i="7"/>
  <c r="F914" i="7"/>
  <c r="F1007" i="7"/>
  <c r="F162" i="7"/>
  <c r="F205" i="7"/>
  <c r="F242" i="7"/>
  <c r="F791" i="7"/>
  <c r="F449" i="7"/>
  <c r="F161" i="7"/>
  <c r="F252" i="7"/>
  <c r="F721" i="7"/>
  <c r="F295" i="7"/>
  <c r="F766" i="7"/>
  <c r="F821" i="7"/>
  <c r="F421" i="7"/>
  <c r="F37" i="7"/>
  <c r="F458" i="7"/>
  <c r="F74" i="7"/>
  <c r="F683" i="7"/>
  <c r="F359" i="7"/>
  <c r="F71" i="7"/>
  <c r="F132" i="7"/>
  <c r="F577" i="7"/>
  <c r="F175" i="7"/>
  <c r="F622" i="7"/>
  <c r="F212" i="7"/>
  <c r="F959" i="7"/>
  <c r="F805" i="7"/>
  <c r="F461" i="7"/>
  <c r="F173" i="7"/>
  <c r="F313" i="7"/>
  <c r="F787" i="7"/>
  <c r="F350" i="7"/>
  <c r="F119" i="7"/>
  <c r="F541" i="7"/>
  <c r="F977" i="7"/>
  <c r="F573" i="7"/>
  <c r="F693" i="7"/>
  <c r="F875" i="7"/>
  <c r="F656" i="7"/>
  <c r="F339" i="7"/>
  <c r="F213" i="7"/>
  <c r="F695" i="7"/>
  <c r="F177" i="7"/>
  <c r="F82" i="7"/>
  <c r="F930" i="7"/>
  <c r="F240" i="7"/>
  <c r="F688" i="7"/>
  <c r="F725" i="7"/>
  <c r="F477" i="7"/>
  <c r="F216" i="7"/>
  <c r="F767" i="7"/>
  <c r="F45" i="7"/>
  <c r="F663" i="7"/>
  <c r="F830" i="7"/>
  <c r="F93" i="7"/>
  <c r="F453" i="7"/>
  <c r="F545" i="7"/>
  <c r="F825" i="7"/>
  <c r="F654" i="7"/>
  <c r="F427" i="7"/>
  <c r="F255" i="7"/>
  <c r="F956" i="7"/>
  <c r="F522" i="7"/>
  <c r="F709" i="7"/>
  <c r="F81" i="7"/>
  <c r="F160" i="7"/>
  <c r="F902" i="7"/>
  <c r="F189" i="7"/>
  <c r="F581" i="7"/>
  <c r="F96" i="7"/>
  <c r="F715" i="7"/>
  <c r="F83" i="7"/>
  <c r="F772" i="7"/>
  <c r="F492" i="7"/>
  <c r="F369" i="7"/>
  <c r="F552" i="7"/>
  <c r="F238" i="7"/>
  <c r="F144" i="7"/>
  <c r="F636" i="7"/>
  <c r="F659" i="7"/>
  <c r="F165" i="7"/>
  <c r="F646" i="7"/>
  <c r="F76" i="7"/>
  <c r="F933" i="7"/>
  <c r="F784" i="7"/>
  <c r="F563" i="7"/>
  <c r="F326" i="7"/>
  <c r="F406" i="7"/>
  <c r="F979" i="7"/>
  <c r="F23" i="7"/>
  <c r="F72" i="7"/>
  <c r="F115" i="7"/>
  <c r="F152" i="7"/>
  <c r="F702" i="7"/>
  <c r="F261" i="7"/>
  <c r="F768" i="7"/>
  <c r="F316" i="7"/>
  <c r="F531" i="7"/>
  <c r="F819" i="7"/>
  <c r="F950" i="7"/>
  <c r="F66" i="7"/>
  <c r="F109" i="7"/>
  <c r="F146" i="7"/>
  <c r="F748" i="7"/>
  <c r="F413" i="7"/>
  <c r="F125" i="7"/>
  <c r="F204" i="7"/>
  <c r="F664" i="7"/>
  <c r="F247" i="7"/>
  <c r="F708" i="7"/>
  <c r="F284" i="7"/>
  <c r="F330" i="7"/>
  <c r="F815" i="7"/>
  <c r="F373" i="7"/>
  <c r="F859" i="7"/>
  <c r="F410" i="7"/>
  <c r="F26" i="7"/>
  <c r="F640" i="7"/>
  <c r="F323" i="7"/>
  <c r="F35" i="7"/>
  <c r="F84" i="7"/>
  <c r="F520" i="7"/>
  <c r="F127" i="7"/>
  <c r="F164" i="7"/>
  <c r="F995" i="7"/>
  <c r="F762" i="7"/>
  <c r="F425" i="7"/>
  <c r="F137" i="7"/>
  <c r="F685" i="7"/>
  <c r="F730" i="7"/>
  <c r="F302" i="7"/>
  <c r="F964" i="7"/>
  <c r="F574" i="7"/>
  <c r="F949" i="7"/>
  <c r="F94" i="7"/>
  <c r="F296" i="7"/>
  <c r="F701" i="7"/>
  <c r="S17" i="8"/>
  <c r="Q17" i="8"/>
  <c r="R10" i="8"/>
  <c r="S19" i="8"/>
  <c r="R19" i="8"/>
  <c r="Q19" i="8"/>
  <c r="P18" i="8"/>
  <c r="O18" i="8"/>
  <c r="N18" i="8"/>
  <c r="I19" i="8"/>
  <c r="I20" i="8"/>
  <c r="S20" i="8"/>
  <c r="R20" i="8"/>
  <c r="Q20" i="8"/>
  <c r="Q21" i="8"/>
  <c r="R21" i="8"/>
  <c r="S21" i="8"/>
  <c r="R6" i="8"/>
  <c r="Q6" i="8"/>
  <c r="S6" i="8"/>
  <c r="O15" i="8"/>
  <c r="P15" i="8"/>
  <c r="N15" i="8"/>
  <c r="S14" i="8"/>
  <c r="Q14" i="8"/>
  <c r="R14" i="8"/>
  <c r="S10" i="8"/>
  <c r="O10" i="8"/>
  <c r="N10" i="8"/>
  <c r="P10" i="8"/>
  <c r="Q13" i="8"/>
  <c r="S13" i="8"/>
  <c r="R13" i="8"/>
  <c r="Q7" i="8"/>
  <c r="R7" i="8"/>
  <c r="S7" i="8"/>
  <c r="C22" i="9" l="1"/>
  <c r="D33" i="9" s="1"/>
  <c r="R22" i="8"/>
  <c r="Q22" i="8"/>
  <c r="S22" i="8"/>
  <c r="P19" i="8"/>
  <c r="O19" i="8"/>
  <c r="O22" i="8" s="1"/>
  <c r="N19" i="8"/>
  <c r="N22" i="8" s="1"/>
  <c r="P20" i="8"/>
  <c r="O20" i="8"/>
  <c r="N20" i="8"/>
  <c r="P22" i="8" l="1"/>
</calcChain>
</file>

<file path=xl/sharedStrings.xml><?xml version="1.0" encoding="utf-8"?>
<sst xmlns="http://schemas.openxmlformats.org/spreadsheetml/2006/main" count="225" uniqueCount="175">
  <si>
    <t>AMU 41</t>
  </si>
  <si>
    <t>AMU 43</t>
  </si>
  <si>
    <t>AMU 53</t>
  </si>
  <si>
    <t>AMU 55</t>
  </si>
  <si>
    <t>AMU 57</t>
  </si>
  <si>
    <t>amps</t>
  </si>
  <si>
    <t>torr l/s</t>
  </si>
  <si>
    <t>AMU 40 (background)</t>
  </si>
  <si>
    <t>AMU 40 (w/leak open)</t>
  </si>
  <si>
    <t>Calib leak contributes</t>
  </si>
  <si>
    <t>Calib leak rate</t>
  </si>
  <si>
    <t xml:space="preserve">(Argon) </t>
  </si>
  <si>
    <t>= (w/leak open) - (background)</t>
  </si>
  <si>
    <t>Pressure Contribution from Flag Hydrocarbons</t>
  </si>
  <si>
    <t>Description:</t>
  </si>
  <si>
    <t>Date:</t>
  </si>
  <si>
    <t>Sum Flag H/C AMUs</t>
  </si>
  <si>
    <t>40M Lab RGA Scan Results</t>
  </si>
  <si>
    <t>Full description:</t>
  </si>
  <si>
    <t>Pre-scan bake:</t>
  </si>
  <si>
    <t>from RGA scan listing</t>
  </si>
  <si>
    <t>Oven Used:</t>
  </si>
  <si>
    <t>= (Sum Flag H/C AMUs) x (Calib leak rate)/(Calib leak contrib.)</t>
  </si>
  <si>
    <t>Flag H/C Outgassing</t>
  </si>
  <si>
    <t>Test item surf area</t>
  </si>
  <si>
    <t>cm2</t>
  </si>
  <si>
    <t>Normalized outgassing</t>
  </si>
  <si>
    <t>torr l/s-cm2</t>
  </si>
  <si>
    <t>= Flag H/C Outgassing/Test item surf area</t>
  </si>
  <si>
    <t>C</t>
  </si>
  <si>
    <t xml:space="preserve">Residual Gas Analyzer Software </t>
  </si>
  <si>
    <t>Software Version</t>
  </si>
  <si>
    <t>Analog Scan Setup:</t>
  </si>
  <si>
    <t>Data Points in Scan</t>
  </si>
  <si>
    <t>Units</t>
  </si>
  <si>
    <t xml:space="preserve"> Amps </t>
  </si>
  <si>
    <t>Noise Floor</t>
  </si>
  <si>
    <t>CEM Status</t>
  </si>
  <si>
    <t xml:space="preserve"> OFF </t>
  </si>
  <si>
    <t>Points Per AMU</t>
  </si>
  <si>
    <t>Scan Start Mass</t>
  </si>
  <si>
    <t xml:space="preserve"> amu </t>
  </si>
  <si>
    <t>Scan Stop Mass</t>
  </si>
  <si>
    <t xml:space="preserve"> amu</t>
  </si>
  <si>
    <t>Focus Voltage</t>
  </si>
  <si>
    <t xml:space="preserve"> Volts </t>
  </si>
  <si>
    <t>Ion Energy</t>
  </si>
  <si>
    <t xml:space="preserve"> HIGH </t>
  </si>
  <si>
    <t>Electron Energy</t>
  </si>
  <si>
    <t xml:space="preserve"> eV </t>
  </si>
  <si>
    <t>CEM Voltage</t>
  </si>
  <si>
    <t xml:space="preserve"> Volts</t>
  </si>
  <si>
    <t>CEM Gain</t>
  </si>
  <si>
    <t>Sensitivity Factor</t>
  </si>
  <si>
    <t>Filament Current</t>
  </si>
  <si>
    <t xml:space="preserve"> mAmps</t>
  </si>
  <si>
    <t>HC AMUs</t>
  </si>
  <si>
    <t>total for all AMUs</t>
  </si>
  <si>
    <t>approx. total outgas</t>
  </si>
  <si>
    <t>torr-l/s</t>
  </si>
  <si>
    <t>torr-l/s/cm^2</t>
  </si>
  <si>
    <t>pumping speed</t>
  </si>
  <si>
    <t>l/s</t>
  </si>
  <si>
    <t>estimated total pressure</t>
  </si>
  <si>
    <t>torr</t>
  </si>
  <si>
    <t>(usually 3E-08 torr as measured by ion gauge or FC mode)</t>
  </si>
  <si>
    <t xml:space="preserve"> 2009  01:22:44 PM</t>
  </si>
  <si>
    <t>Job #C110409</t>
  </si>
  <si>
    <t>Masterbond EP30-2 Epoxy Adhesive Samples on glass slides</t>
  </si>
  <si>
    <t>Epoxy was prepared with 10 parts A to 1 part B per manufactures instruction sheet and cured at room temperature for 24 Hrs. in the clean room.</t>
  </si>
  <si>
    <t>The epoxy did fully harden within 24 Hrs. to a smooth translucent white surface.</t>
  </si>
  <si>
    <t>CONFIRM DESCRIPTION &amp; PRE-SCAN BAKE WITH BOB!!</t>
  </si>
  <si>
    <t>low temperature bake (~40C) for 12 hrs. to drive off water</t>
  </si>
  <si>
    <t>min</t>
  </si>
  <si>
    <t>bias</t>
  </si>
  <si>
    <t>D080479-v3</t>
  </si>
  <si>
    <t>D080750-v1</t>
  </si>
  <si>
    <t>D070441-v4</t>
  </si>
  <si>
    <t>dwg</t>
  </si>
  <si>
    <t>Title</t>
  </si>
  <si>
    <t>Vertex</t>
  </si>
  <si>
    <t>Diagonal</t>
  </si>
  <si>
    <t>End</t>
  </si>
  <si>
    <t>Adhesive Volume (mm^3)</t>
  </si>
  <si>
    <t>D0810033-v4</t>
  </si>
  <si>
    <t>D0902368-v2</t>
  </si>
  <si>
    <t>D080765-v2</t>
  </si>
  <si>
    <t>Adhesive Surface (mm^2)</t>
  </si>
  <si>
    <t>6 microscope glass slides 7.5 X 2.0 cm with approx. 0.010 inch thick coating of Masterbond EP30-2 Epoxy.</t>
  </si>
  <si>
    <t>Species</t>
  </si>
  <si>
    <t>AMU</t>
  </si>
  <si>
    <t>H</t>
  </si>
  <si>
    <t>He</t>
  </si>
  <si>
    <t>C+</t>
  </si>
  <si>
    <t>N+, N2+</t>
  </si>
  <si>
    <t>water (O+)</t>
  </si>
  <si>
    <t>water (HO+)</t>
  </si>
  <si>
    <t>water (H2O+)</t>
  </si>
  <si>
    <t>CO2++</t>
  </si>
  <si>
    <t>N2</t>
  </si>
  <si>
    <t>O2</t>
  </si>
  <si>
    <t>Ar</t>
  </si>
  <si>
    <t>hydrocarbon</t>
  </si>
  <si>
    <t>CO2</t>
  </si>
  <si>
    <t>Sum HC</t>
  </si>
  <si>
    <t>hydrogen (H2)</t>
  </si>
  <si>
    <t>water (H2O) at 1000 hr</t>
  </si>
  <si>
    <t>max of 16, 17, 18</t>
  </si>
  <si>
    <t>air (N2)</t>
  </si>
  <si>
    <t>hydrocarbons</t>
  </si>
  <si>
    <t>sum of 41, 43, 53, 55, 57</t>
  </si>
  <si>
    <t>Leak_Rate_Cal_factor_per_sqcm</t>
  </si>
  <si>
    <t>Torr-L/s/A/cm^2</t>
  </si>
  <si>
    <t>*caveat: a peak detection algorithm is not used. The values above assume that there isn't a significant shift in the peak from the nominal AMU value.</t>
  </si>
  <si>
    <r>
      <t xml:space="preserve">Note that this approximation is </t>
    </r>
    <r>
      <rPr>
        <i/>
        <u/>
        <sz val="9"/>
        <rFont val="Arial"/>
        <family val="2"/>
      </rPr>
      <t>not</t>
    </r>
    <r>
      <rPr>
        <i/>
        <sz val="9"/>
        <rFont val="Arial"/>
        <family val="2"/>
      </rPr>
      <t xml:space="preserve"> based on a least squares fit to the cracked patterns of multiple gases. It is simply an approximate assignment of the largest peak in a cracking pattern to the most likely gas source.</t>
    </r>
  </si>
  <si>
    <t>Leak_Rate_Cal_factor</t>
  </si>
  <si>
    <t>Torr-L/s/A</t>
  </si>
  <si>
    <t>Amps</t>
  </si>
  <si>
    <t>T-L/s/cm^2</t>
  </si>
  <si>
    <t>Master Bond Epoxy Adhesive EP30-2</t>
  </si>
  <si>
    <t>ETM/ITM PM Break-Off Prism attachment</t>
  </si>
  <si>
    <t>ERM/CP prism attachment</t>
  </si>
  <si>
    <t>HLTS prism attachment</t>
  </si>
  <si>
    <t>HSTS prism attachment</t>
  </si>
  <si>
    <t>FM/BS 2nd prism attachment</t>
  </si>
  <si>
    <t>Acoustic Mode Damper (AMD) attachment</t>
  </si>
  <si>
    <t>FM/BS 1st prism attachment</t>
  </si>
  <si>
    <t>APPROVED APPLICATIONS FOR MASTER BOND EP30-2 ADHESIVE IN ALIGO</t>
  </si>
  <si>
    <t>Outgassing Rate
(Torr-L/s/cm^2)</t>
  </si>
  <si>
    <t xml:space="preserve">Outgassing Rate
(Torr-L/s/cm^2) </t>
  </si>
  <si>
    <t>outgassing rates for the residual gas estimate (E0900398)</t>
  </si>
  <si>
    <t>thickness
(mm)</t>
  </si>
  <si>
    <t>D070234-v2</t>
  </si>
  <si>
    <t>OSEM Magnet Assy, Penultimate Reaction Mass</t>
  </si>
  <si>
    <t>D070238-v2, steel disk</t>
  </si>
  <si>
    <t>area each
(mm^2)</t>
  </si>
  <si>
    <t>D070237-v2, magnet base</t>
  </si>
  <si>
    <t xml:space="preserve"> --</t>
  </si>
  <si>
    <t>Qty per 
Susp</t>
  </si>
  <si>
    <t>Suspension</t>
  </si>
  <si>
    <t>ITM, ETM, BS, FM</t>
  </si>
  <si>
    <t>ITM, ETM</t>
  </si>
  <si>
    <t>Notes on bond</t>
  </si>
  <si>
    <t>0.5 mm wide by 5 mm long at 4 corners of each prism</t>
  </si>
  <si>
    <t>HLTS</t>
  </si>
  <si>
    <t>HSTS</t>
  </si>
  <si>
    <t>BS, FM</t>
  </si>
  <si>
    <t>D0901286</t>
  </si>
  <si>
    <t>HLTS secondary metal prism</t>
  </si>
  <si>
    <t>D0901278</t>
  </si>
  <si>
    <t>HSTS secondary metal prism</t>
  </si>
  <si>
    <t>HLTS, HSTS</t>
  </si>
  <si>
    <t>AOSEM optical filters</t>
  </si>
  <si>
    <t>.05 mm thick over entire base area</t>
  </si>
  <si>
    <t>.05 mm thick over one end of the cylinder</t>
  </si>
  <si>
    <t>D0902432</t>
  </si>
  <si>
    <t>Magnet StandoffAssy</t>
  </si>
  <si>
    <t>.05 mm thick over entire circular area</t>
  </si>
  <si>
    <t>D0901066</t>
  </si>
  <si>
    <t>TBD</t>
  </si>
  <si>
    <t>10 x 10 x .05</t>
  </si>
  <si>
    <t>mm^3
per sus</t>
  </si>
  <si>
    <t>mm^2
per sus</t>
  </si>
  <si>
    <t>#suspensions
per Vacuum Volume</t>
  </si>
  <si>
    <t>TOTALS (cm^3 or cm^2):</t>
  </si>
  <si>
    <t>Hydrogen</t>
  </si>
  <si>
    <t>Water (1000h)</t>
  </si>
  <si>
    <t>Air</t>
  </si>
  <si>
    <t>N.B.: projection from a background limited RGA measurement</t>
  </si>
  <si>
    <t>Note that these adhesive surface area amounts in each of the LIGO vacuum volumes contributes approximately the following partial pressures which are all acceptable:</t>
  </si>
  <si>
    <t>~1.4 mm dia. x .05 thick at 1 spot</t>
  </si>
  <si>
    <t>Directly Exposed to the UHV System</t>
  </si>
  <si>
    <t>Bond Area (mm^2)</t>
  </si>
  <si>
    <t>for use in E1000453</t>
  </si>
  <si>
    <t>bond
area ea
(mm^2)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</si>
</sst>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E+00"/>
    <numFmt numFmtId="165" formatCode="0.0"/>
    <numFmt numFmtId="166" formatCode="0.0E+00"/>
  </numFmts>
  <fonts count="13" x14ac:knownFonts="1">
    <font>
      <sz val="10"/>
      <name val="Arial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Times New Roman"/>
      <family val="1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i/>
      <u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11" fontId="0" fillId="0" borderId="0" xfId="0" applyNumberFormat="1"/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/>
    <xf numFmtId="11" fontId="1" fillId="0" borderId="0" xfId="0" applyNumberFormat="1" applyFont="1"/>
    <xf numFmtId="0" fontId="1" fillId="0" borderId="0" xfId="0" quotePrefix="1" applyFont="1"/>
    <xf numFmtId="0" fontId="1" fillId="0" borderId="0" xfId="0" applyNumberFormat="1" applyFont="1"/>
    <xf numFmtId="11" fontId="2" fillId="0" borderId="0" xfId="0" applyNumberFormat="1" applyFont="1"/>
    <xf numFmtId="0" fontId="3" fillId="0" borderId="0" xfId="0" applyFont="1"/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0" xfId="0" applyFont="1" applyFill="1"/>
    <xf numFmtId="16" fontId="0" fillId="0" borderId="0" xfId="0" applyNumberFormat="1"/>
    <xf numFmtId="0" fontId="0" fillId="0" borderId="1" xfId="0" applyBorder="1"/>
    <xf numFmtId="0" fontId="5" fillId="0" borderId="0" xfId="0" applyFont="1"/>
    <xf numFmtId="0" fontId="1" fillId="0" borderId="0" xfId="0" applyFont="1" applyFill="1"/>
    <xf numFmtId="11" fontId="1" fillId="0" borderId="0" xfId="0" applyNumberFormat="1" applyFont="1" applyFill="1"/>
    <xf numFmtId="0" fontId="1" fillId="0" borderId="0" xfId="0" applyNumberFormat="1" applyFont="1" applyFill="1"/>
    <xf numFmtId="0" fontId="1" fillId="0" borderId="0" xfId="0" quotePrefix="1" applyFont="1" applyFill="1"/>
    <xf numFmtId="11" fontId="7" fillId="4" borderId="0" xfId="0" applyNumberFormat="1" applyFont="1" applyFill="1"/>
    <xf numFmtId="0" fontId="7" fillId="4" borderId="0" xfId="0" applyFont="1" applyFill="1"/>
    <xf numFmtId="0" fontId="2" fillId="0" borderId="0" xfId="0" applyFont="1"/>
    <xf numFmtId="0" fontId="9" fillId="0" borderId="0" xfId="0" applyFont="1"/>
    <xf numFmtId="11" fontId="5" fillId="0" borderId="0" xfId="0" applyNumberFormat="1" applyFont="1"/>
    <xf numFmtId="0" fontId="5" fillId="0" borderId="0" xfId="0" applyFont="1" applyAlignment="1">
      <alignment horizontal="right"/>
    </xf>
    <xf numFmtId="0" fontId="3" fillId="0" borderId="1" xfId="0" applyFont="1" applyBorder="1"/>
    <xf numFmtId="11" fontId="9" fillId="0" borderId="1" xfId="0" applyNumberFormat="1" applyFont="1" applyBorder="1"/>
    <xf numFmtId="0" fontId="9" fillId="0" borderId="1" xfId="0" applyFont="1" applyBorder="1"/>
    <xf numFmtId="0" fontId="8" fillId="0" borderId="1" xfId="1" applyBorder="1" applyAlignment="1" applyProtection="1"/>
    <xf numFmtId="0" fontId="8" fillId="0" borderId="1" xfId="1" applyFont="1" applyBorder="1" applyAlignment="1" applyProtection="1"/>
    <xf numFmtId="0" fontId="5" fillId="0" borderId="1" xfId="0" applyFont="1" applyBorder="1"/>
    <xf numFmtId="0" fontId="10" fillId="0" borderId="0" xfId="0" applyFont="1"/>
    <xf numFmtId="0" fontId="5" fillId="0" borderId="0" xfId="0" applyFont="1" applyBorder="1" applyAlignment="1"/>
    <xf numFmtId="0" fontId="5" fillId="0" borderId="2" xfId="0" applyFont="1" applyBorder="1"/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0" fillId="0" borderId="2" xfId="0" applyBorder="1"/>
    <xf numFmtId="166" fontId="0" fillId="0" borderId="3" xfId="0" applyNumberFormat="1" applyBorder="1"/>
    <xf numFmtId="166" fontId="0" fillId="0" borderId="0" xfId="0" applyNumberFormat="1" applyBorder="1"/>
    <xf numFmtId="0" fontId="5" fillId="0" borderId="0" xfId="0" applyFont="1" applyFill="1" applyBorder="1" applyAlignment="1">
      <alignment wrapText="1"/>
    </xf>
    <xf numFmtId="166" fontId="0" fillId="0" borderId="1" xfId="0" applyNumberFormat="1" applyBorder="1"/>
    <xf numFmtId="166" fontId="0" fillId="0" borderId="0" xfId="0" applyNumberFormat="1" applyFill="1" applyBorder="1"/>
    <xf numFmtId="0" fontId="0" fillId="0" borderId="0" xfId="0" applyFill="1" applyBorder="1"/>
    <xf numFmtId="11" fontId="0" fillId="0" borderId="0" xfId="0" applyNumberFormat="1" applyFill="1" applyBorder="1"/>
    <xf numFmtId="0" fontId="5" fillId="0" borderId="1" xfId="0" applyFont="1" applyFill="1" applyBorder="1"/>
    <xf numFmtId="0" fontId="6" fillId="0" borderId="1" xfId="0" applyFont="1" applyBorder="1"/>
    <xf numFmtId="11" fontId="6" fillId="0" borderId="1" xfId="0" applyNumberFormat="1" applyFont="1" applyBorder="1"/>
    <xf numFmtId="0" fontId="6" fillId="0" borderId="1" xfId="0" applyFont="1" applyFill="1" applyBorder="1"/>
    <xf numFmtId="165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11" fontId="9" fillId="0" borderId="1" xfId="0" applyNumberFormat="1" applyFont="1" applyBorder="1" applyAlignment="1">
      <alignment wrapText="1"/>
    </xf>
    <xf numFmtId="165" fontId="6" fillId="0" borderId="1" xfId="0" applyNumberFormat="1" applyFont="1" applyBorder="1"/>
    <xf numFmtId="0" fontId="9" fillId="0" borderId="1" xfId="0" applyFont="1" applyBorder="1" applyAlignment="1">
      <alignment wrapText="1"/>
    </xf>
    <xf numFmtId="165" fontId="6" fillId="5" borderId="1" xfId="0" applyNumberFormat="1" applyFont="1" applyFill="1" applyBorder="1"/>
    <xf numFmtId="0" fontId="6" fillId="0" borderId="0" xfId="0" applyFont="1"/>
    <xf numFmtId="164" fontId="0" fillId="0" borderId="1" xfId="0" applyNumberFormat="1" applyBorder="1"/>
    <xf numFmtId="0" fontId="11" fillId="0" borderId="0" xfId="0" applyFont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6" borderId="1" xfId="0" applyFont="1" applyFill="1" applyBorder="1" applyAlignment="1">
      <alignment horizontal="center"/>
    </xf>
    <xf numFmtId="0" fontId="9" fillId="6" borderId="1" xfId="0" applyFont="1" applyFill="1" applyBorder="1"/>
    <xf numFmtId="0" fontId="0" fillId="6" borderId="1" xfId="0" applyFill="1" applyBorder="1"/>
    <xf numFmtId="0" fontId="6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1" fontId="5" fillId="6" borderId="1" xfId="0" applyNumberFormat="1" applyFont="1" applyFill="1" applyBorder="1" applyAlignment="1">
      <alignment wrapText="1"/>
    </xf>
    <xf numFmtId="0" fontId="6" fillId="6" borderId="1" xfId="0" applyFont="1" applyFill="1" applyBorder="1"/>
    <xf numFmtId="0" fontId="5" fillId="6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RGA Scan: Master Bond Epoxy Adhesive EP30-2</a:t>
            </a:r>
          </a:p>
        </c:rich>
      </c:tx>
      <c:layout>
        <c:manualLayout>
          <c:xMode val="edge"/>
          <c:yMode val="edge"/>
          <c:x val="0.31463748290013677"/>
          <c:y val="2.959830866807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70314637482906"/>
          <c:y val="0.13953488372093029"/>
          <c:w val="0.85909712722298248"/>
          <c:h val="0.72727272727272729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'EP30-2 RGA scans ASCII'!$A$23:$A$1013</c:f>
              <c:numCache>
                <c:formatCode>General</c:formatCode>
                <c:ptCount val="99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  <c:pt idx="41">
                  <c:v>5.0999999999999996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</c:v>
                </c:pt>
                <c:pt idx="56">
                  <c:v>6.6</c:v>
                </c:pt>
                <c:pt idx="57">
                  <c:v>6.7</c:v>
                </c:pt>
                <c:pt idx="58">
                  <c:v>6.8</c:v>
                </c:pt>
                <c:pt idx="59">
                  <c:v>6.9</c:v>
                </c:pt>
                <c:pt idx="60">
                  <c:v>7</c:v>
                </c:pt>
                <c:pt idx="61">
                  <c:v>7.1</c:v>
                </c:pt>
                <c:pt idx="62">
                  <c:v>7.2</c:v>
                </c:pt>
                <c:pt idx="63">
                  <c:v>7.3</c:v>
                </c:pt>
                <c:pt idx="64">
                  <c:v>7.4</c:v>
                </c:pt>
                <c:pt idx="65">
                  <c:v>7.5</c:v>
                </c:pt>
                <c:pt idx="66">
                  <c:v>7.6</c:v>
                </c:pt>
                <c:pt idx="67">
                  <c:v>7.7</c:v>
                </c:pt>
                <c:pt idx="68">
                  <c:v>7.8</c:v>
                </c:pt>
                <c:pt idx="69">
                  <c:v>7.9</c:v>
                </c:pt>
                <c:pt idx="70">
                  <c:v>8</c:v>
                </c:pt>
                <c:pt idx="71">
                  <c:v>8.1</c:v>
                </c:pt>
                <c:pt idx="72">
                  <c:v>8.1999999999999993</c:v>
                </c:pt>
                <c:pt idx="73">
                  <c:v>8.3000000000000007</c:v>
                </c:pt>
                <c:pt idx="74">
                  <c:v>8.4</c:v>
                </c:pt>
                <c:pt idx="75">
                  <c:v>8.5</c:v>
                </c:pt>
                <c:pt idx="76">
                  <c:v>8.6</c:v>
                </c:pt>
                <c:pt idx="77">
                  <c:v>8.6999999999999993</c:v>
                </c:pt>
                <c:pt idx="78">
                  <c:v>8.8000000000000007</c:v>
                </c:pt>
                <c:pt idx="79">
                  <c:v>8.9</c:v>
                </c:pt>
                <c:pt idx="80">
                  <c:v>9</c:v>
                </c:pt>
                <c:pt idx="81">
                  <c:v>9.1</c:v>
                </c:pt>
                <c:pt idx="82">
                  <c:v>9.1999999999999993</c:v>
                </c:pt>
                <c:pt idx="83">
                  <c:v>9.3000000000000007</c:v>
                </c:pt>
                <c:pt idx="84">
                  <c:v>9.4</c:v>
                </c:pt>
                <c:pt idx="85">
                  <c:v>9.5</c:v>
                </c:pt>
                <c:pt idx="86">
                  <c:v>9.6</c:v>
                </c:pt>
                <c:pt idx="87">
                  <c:v>9.6999999999999993</c:v>
                </c:pt>
                <c:pt idx="88">
                  <c:v>9.8000000000000007</c:v>
                </c:pt>
                <c:pt idx="89">
                  <c:v>9.9</c:v>
                </c:pt>
                <c:pt idx="90">
                  <c:v>10</c:v>
                </c:pt>
                <c:pt idx="91">
                  <c:v>10.1</c:v>
                </c:pt>
                <c:pt idx="92">
                  <c:v>10.199999999999999</c:v>
                </c:pt>
                <c:pt idx="93">
                  <c:v>10.3</c:v>
                </c:pt>
                <c:pt idx="94">
                  <c:v>10.4</c:v>
                </c:pt>
                <c:pt idx="95">
                  <c:v>10.5</c:v>
                </c:pt>
                <c:pt idx="96">
                  <c:v>10.6</c:v>
                </c:pt>
                <c:pt idx="97">
                  <c:v>10.7</c:v>
                </c:pt>
                <c:pt idx="98">
                  <c:v>10.8</c:v>
                </c:pt>
                <c:pt idx="99">
                  <c:v>10.9</c:v>
                </c:pt>
                <c:pt idx="100">
                  <c:v>11</c:v>
                </c:pt>
                <c:pt idx="101">
                  <c:v>11.1</c:v>
                </c:pt>
                <c:pt idx="102">
                  <c:v>11.2</c:v>
                </c:pt>
                <c:pt idx="103">
                  <c:v>11.3</c:v>
                </c:pt>
                <c:pt idx="104">
                  <c:v>11.4</c:v>
                </c:pt>
                <c:pt idx="105">
                  <c:v>11.5</c:v>
                </c:pt>
                <c:pt idx="106">
                  <c:v>11.6</c:v>
                </c:pt>
                <c:pt idx="107">
                  <c:v>11.7</c:v>
                </c:pt>
                <c:pt idx="108">
                  <c:v>11.8</c:v>
                </c:pt>
                <c:pt idx="109">
                  <c:v>11.9</c:v>
                </c:pt>
                <c:pt idx="110">
                  <c:v>12</c:v>
                </c:pt>
                <c:pt idx="111">
                  <c:v>12.1</c:v>
                </c:pt>
                <c:pt idx="112">
                  <c:v>12.2</c:v>
                </c:pt>
                <c:pt idx="113">
                  <c:v>12.3</c:v>
                </c:pt>
                <c:pt idx="114">
                  <c:v>12.4</c:v>
                </c:pt>
                <c:pt idx="115">
                  <c:v>12.5</c:v>
                </c:pt>
                <c:pt idx="116">
                  <c:v>12.6</c:v>
                </c:pt>
                <c:pt idx="117">
                  <c:v>12.7</c:v>
                </c:pt>
                <c:pt idx="118">
                  <c:v>12.8</c:v>
                </c:pt>
                <c:pt idx="119">
                  <c:v>12.9</c:v>
                </c:pt>
                <c:pt idx="120">
                  <c:v>13</c:v>
                </c:pt>
                <c:pt idx="121">
                  <c:v>13.1</c:v>
                </c:pt>
                <c:pt idx="122">
                  <c:v>13.2</c:v>
                </c:pt>
                <c:pt idx="123">
                  <c:v>13.3</c:v>
                </c:pt>
                <c:pt idx="124">
                  <c:v>13.4</c:v>
                </c:pt>
                <c:pt idx="125">
                  <c:v>13.5</c:v>
                </c:pt>
                <c:pt idx="126">
                  <c:v>13.6</c:v>
                </c:pt>
                <c:pt idx="127">
                  <c:v>13.7</c:v>
                </c:pt>
                <c:pt idx="128">
                  <c:v>13.8</c:v>
                </c:pt>
                <c:pt idx="129">
                  <c:v>13.9</c:v>
                </c:pt>
                <c:pt idx="130">
                  <c:v>14</c:v>
                </c:pt>
                <c:pt idx="131">
                  <c:v>14.1</c:v>
                </c:pt>
                <c:pt idx="132">
                  <c:v>14.2</c:v>
                </c:pt>
                <c:pt idx="133">
                  <c:v>14.3</c:v>
                </c:pt>
                <c:pt idx="134">
                  <c:v>14.4</c:v>
                </c:pt>
                <c:pt idx="135">
                  <c:v>14.5</c:v>
                </c:pt>
                <c:pt idx="136">
                  <c:v>14.6</c:v>
                </c:pt>
                <c:pt idx="137">
                  <c:v>14.7</c:v>
                </c:pt>
                <c:pt idx="138">
                  <c:v>14.8</c:v>
                </c:pt>
                <c:pt idx="139">
                  <c:v>14.9</c:v>
                </c:pt>
                <c:pt idx="140">
                  <c:v>15</c:v>
                </c:pt>
                <c:pt idx="141">
                  <c:v>15.1</c:v>
                </c:pt>
                <c:pt idx="142">
                  <c:v>15.2</c:v>
                </c:pt>
                <c:pt idx="143">
                  <c:v>15.3</c:v>
                </c:pt>
                <c:pt idx="144">
                  <c:v>15.4</c:v>
                </c:pt>
                <c:pt idx="145">
                  <c:v>15.5</c:v>
                </c:pt>
                <c:pt idx="146">
                  <c:v>15.6</c:v>
                </c:pt>
                <c:pt idx="147">
                  <c:v>15.7</c:v>
                </c:pt>
                <c:pt idx="148">
                  <c:v>15.8</c:v>
                </c:pt>
                <c:pt idx="149">
                  <c:v>15.9</c:v>
                </c:pt>
                <c:pt idx="150">
                  <c:v>16</c:v>
                </c:pt>
                <c:pt idx="151">
                  <c:v>16.100000000000001</c:v>
                </c:pt>
                <c:pt idx="152">
                  <c:v>16.2</c:v>
                </c:pt>
                <c:pt idx="153">
                  <c:v>16.3</c:v>
                </c:pt>
                <c:pt idx="154">
                  <c:v>16.399999999999999</c:v>
                </c:pt>
                <c:pt idx="155">
                  <c:v>16.5</c:v>
                </c:pt>
                <c:pt idx="156">
                  <c:v>16.600000000000001</c:v>
                </c:pt>
                <c:pt idx="157">
                  <c:v>16.7</c:v>
                </c:pt>
                <c:pt idx="158">
                  <c:v>16.8</c:v>
                </c:pt>
                <c:pt idx="159">
                  <c:v>16.899999999999999</c:v>
                </c:pt>
                <c:pt idx="160">
                  <c:v>17</c:v>
                </c:pt>
                <c:pt idx="161">
                  <c:v>17.100000000000001</c:v>
                </c:pt>
                <c:pt idx="162">
                  <c:v>17.2</c:v>
                </c:pt>
                <c:pt idx="163">
                  <c:v>17.3</c:v>
                </c:pt>
                <c:pt idx="164">
                  <c:v>17.399999999999999</c:v>
                </c:pt>
                <c:pt idx="165">
                  <c:v>17.5</c:v>
                </c:pt>
                <c:pt idx="166">
                  <c:v>17.600000000000001</c:v>
                </c:pt>
                <c:pt idx="167">
                  <c:v>17.7</c:v>
                </c:pt>
                <c:pt idx="168">
                  <c:v>17.8</c:v>
                </c:pt>
                <c:pt idx="169">
                  <c:v>17.899999999999999</c:v>
                </c:pt>
                <c:pt idx="170">
                  <c:v>18</c:v>
                </c:pt>
                <c:pt idx="171">
                  <c:v>18.100000000000001</c:v>
                </c:pt>
                <c:pt idx="172">
                  <c:v>18.2</c:v>
                </c:pt>
                <c:pt idx="173">
                  <c:v>18.3</c:v>
                </c:pt>
                <c:pt idx="174">
                  <c:v>18.399999999999999</c:v>
                </c:pt>
                <c:pt idx="175">
                  <c:v>18.5</c:v>
                </c:pt>
                <c:pt idx="176">
                  <c:v>18.600000000000001</c:v>
                </c:pt>
                <c:pt idx="177">
                  <c:v>18.7</c:v>
                </c:pt>
                <c:pt idx="178">
                  <c:v>18.8</c:v>
                </c:pt>
                <c:pt idx="179">
                  <c:v>18.899999999999999</c:v>
                </c:pt>
                <c:pt idx="180">
                  <c:v>19</c:v>
                </c:pt>
                <c:pt idx="181">
                  <c:v>19.100000000000001</c:v>
                </c:pt>
                <c:pt idx="182">
                  <c:v>19.2</c:v>
                </c:pt>
                <c:pt idx="183">
                  <c:v>19.3</c:v>
                </c:pt>
                <c:pt idx="184">
                  <c:v>19.399999999999999</c:v>
                </c:pt>
                <c:pt idx="185">
                  <c:v>19.5</c:v>
                </c:pt>
                <c:pt idx="186">
                  <c:v>19.600000000000001</c:v>
                </c:pt>
                <c:pt idx="187">
                  <c:v>19.7</c:v>
                </c:pt>
                <c:pt idx="188">
                  <c:v>19.8</c:v>
                </c:pt>
                <c:pt idx="189">
                  <c:v>19.899999999999999</c:v>
                </c:pt>
                <c:pt idx="190">
                  <c:v>20</c:v>
                </c:pt>
                <c:pt idx="191">
                  <c:v>20.100000000000001</c:v>
                </c:pt>
                <c:pt idx="192">
                  <c:v>20.2</c:v>
                </c:pt>
                <c:pt idx="193">
                  <c:v>20.3</c:v>
                </c:pt>
                <c:pt idx="194">
                  <c:v>20.399999999999999</c:v>
                </c:pt>
                <c:pt idx="195">
                  <c:v>20.5</c:v>
                </c:pt>
                <c:pt idx="196">
                  <c:v>20.6</c:v>
                </c:pt>
                <c:pt idx="197">
                  <c:v>20.7</c:v>
                </c:pt>
                <c:pt idx="198">
                  <c:v>20.8</c:v>
                </c:pt>
                <c:pt idx="199">
                  <c:v>20.9</c:v>
                </c:pt>
                <c:pt idx="200">
                  <c:v>21</c:v>
                </c:pt>
                <c:pt idx="201">
                  <c:v>21.1</c:v>
                </c:pt>
                <c:pt idx="202">
                  <c:v>21.2</c:v>
                </c:pt>
                <c:pt idx="203">
                  <c:v>21.3</c:v>
                </c:pt>
                <c:pt idx="204">
                  <c:v>21.4</c:v>
                </c:pt>
                <c:pt idx="205">
                  <c:v>21.5</c:v>
                </c:pt>
                <c:pt idx="206">
                  <c:v>21.6</c:v>
                </c:pt>
                <c:pt idx="207">
                  <c:v>21.7</c:v>
                </c:pt>
                <c:pt idx="208">
                  <c:v>21.8</c:v>
                </c:pt>
                <c:pt idx="209">
                  <c:v>21.9</c:v>
                </c:pt>
                <c:pt idx="210">
                  <c:v>22</c:v>
                </c:pt>
                <c:pt idx="211">
                  <c:v>22.1</c:v>
                </c:pt>
                <c:pt idx="212">
                  <c:v>22.2</c:v>
                </c:pt>
                <c:pt idx="213">
                  <c:v>22.3</c:v>
                </c:pt>
                <c:pt idx="214">
                  <c:v>22.4</c:v>
                </c:pt>
                <c:pt idx="215">
                  <c:v>22.5</c:v>
                </c:pt>
                <c:pt idx="216">
                  <c:v>22.6</c:v>
                </c:pt>
                <c:pt idx="217">
                  <c:v>22.7</c:v>
                </c:pt>
                <c:pt idx="218">
                  <c:v>22.8</c:v>
                </c:pt>
                <c:pt idx="219">
                  <c:v>22.9</c:v>
                </c:pt>
                <c:pt idx="220">
                  <c:v>23</c:v>
                </c:pt>
                <c:pt idx="221">
                  <c:v>23.1</c:v>
                </c:pt>
                <c:pt idx="222">
                  <c:v>23.2</c:v>
                </c:pt>
                <c:pt idx="223">
                  <c:v>23.3</c:v>
                </c:pt>
                <c:pt idx="224">
                  <c:v>23.4</c:v>
                </c:pt>
                <c:pt idx="225">
                  <c:v>23.5</c:v>
                </c:pt>
                <c:pt idx="226">
                  <c:v>23.6</c:v>
                </c:pt>
                <c:pt idx="227">
                  <c:v>23.7</c:v>
                </c:pt>
                <c:pt idx="228">
                  <c:v>23.8</c:v>
                </c:pt>
                <c:pt idx="229">
                  <c:v>23.9</c:v>
                </c:pt>
                <c:pt idx="230">
                  <c:v>24</c:v>
                </c:pt>
                <c:pt idx="231">
                  <c:v>24.1</c:v>
                </c:pt>
                <c:pt idx="232">
                  <c:v>24.2</c:v>
                </c:pt>
                <c:pt idx="233">
                  <c:v>24.3</c:v>
                </c:pt>
                <c:pt idx="234">
                  <c:v>24.4</c:v>
                </c:pt>
                <c:pt idx="235">
                  <c:v>24.5</c:v>
                </c:pt>
                <c:pt idx="236">
                  <c:v>24.6</c:v>
                </c:pt>
                <c:pt idx="237">
                  <c:v>24.7</c:v>
                </c:pt>
                <c:pt idx="238">
                  <c:v>24.8</c:v>
                </c:pt>
                <c:pt idx="239">
                  <c:v>24.9</c:v>
                </c:pt>
                <c:pt idx="240">
                  <c:v>25</c:v>
                </c:pt>
                <c:pt idx="241">
                  <c:v>25.1</c:v>
                </c:pt>
                <c:pt idx="242">
                  <c:v>25.2</c:v>
                </c:pt>
                <c:pt idx="243">
                  <c:v>25.3</c:v>
                </c:pt>
                <c:pt idx="244">
                  <c:v>25.4</c:v>
                </c:pt>
                <c:pt idx="245">
                  <c:v>25.5</c:v>
                </c:pt>
                <c:pt idx="246">
                  <c:v>25.6</c:v>
                </c:pt>
                <c:pt idx="247">
                  <c:v>25.7</c:v>
                </c:pt>
                <c:pt idx="248">
                  <c:v>25.8</c:v>
                </c:pt>
                <c:pt idx="249">
                  <c:v>25.9</c:v>
                </c:pt>
                <c:pt idx="250">
                  <c:v>26</c:v>
                </c:pt>
                <c:pt idx="251">
                  <c:v>26.1</c:v>
                </c:pt>
                <c:pt idx="252">
                  <c:v>26.2</c:v>
                </c:pt>
                <c:pt idx="253">
                  <c:v>26.3</c:v>
                </c:pt>
                <c:pt idx="254">
                  <c:v>26.4</c:v>
                </c:pt>
                <c:pt idx="255">
                  <c:v>26.5</c:v>
                </c:pt>
                <c:pt idx="256">
                  <c:v>26.6</c:v>
                </c:pt>
                <c:pt idx="257">
                  <c:v>26.7</c:v>
                </c:pt>
                <c:pt idx="258">
                  <c:v>26.8</c:v>
                </c:pt>
                <c:pt idx="259">
                  <c:v>26.9</c:v>
                </c:pt>
                <c:pt idx="260">
                  <c:v>27</c:v>
                </c:pt>
                <c:pt idx="261">
                  <c:v>27.1</c:v>
                </c:pt>
                <c:pt idx="262">
                  <c:v>27.2</c:v>
                </c:pt>
                <c:pt idx="263">
                  <c:v>27.3</c:v>
                </c:pt>
                <c:pt idx="264">
                  <c:v>27.4</c:v>
                </c:pt>
                <c:pt idx="265">
                  <c:v>27.5</c:v>
                </c:pt>
                <c:pt idx="266">
                  <c:v>27.6</c:v>
                </c:pt>
                <c:pt idx="267">
                  <c:v>27.7</c:v>
                </c:pt>
                <c:pt idx="268">
                  <c:v>27.8</c:v>
                </c:pt>
                <c:pt idx="269">
                  <c:v>27.9</c:v>
                </c:pt>
                <c:pt idx="270">
                  <c:v>28</c:v>
                </c:pt>
                <c:pt idx="271">
                  <c:v>28.1</c:v>
                </c:pt>
                <c:pt idx="272">
                  <c:v>28.2</c:v>
                </c:pt>
                <c:pt idx="273">
                  <c:v>28.3</c:v>
                </c:pt>
                <c:pt idx="274">
                  <c:v>28.4</c:v>
                </c:pt>
                <c:pt idx="275">
                  <c:v>28.5</c:v>
                </c:pt>
                <c:pt idx="276">
                  <c:v>28.6</c:v>
                </c:pt>
                <c:pt idx="277">
                  <c:v>28.7</c:v>
                </c:pt>
                <c:pt idx="278">
                  <c:v>28.8</c:v>
                </c:pt>
                <c:pt idx="279">
                  <c:v>28.9</c:v>
                </c:pt>
                <c:pt idx="280">
                  <c:v>29</c:v>
                </c:pt>
                <c:pt idx="281">
                  <c:v>29.1</c:v>
                </c:pt>
                <c:pt idx="282">
                  <c:v>29.2</c:v>
                </c:pt>
                <c:pt idx="283">
                  <c:v>29.3</c:v>
                </c:pt>
                <c:pt idx="284">
                  <c:v>29.4</c:v>
                </c:pt>
                <c:pt idx="285">
                  <c:v>29.5</c:v>
                </c:pt>
                <c:pt idx="286">
                  <c:v>29.6</c:v>
                </c:pt>
                <c:pt idx="287">
                  <c:v>29.7</c:v>
                </c:pt>
                <c:pt idx="288">
                  <c:v>29.8</c:v>
                </c:pt>
                <c:pt idx="289">
                  <c:v>29.9</c:v>
                </c:pt>
                <c:pt idx="290">
                  <c:v>30</c:v>
                </c:pt>
                <c:pt idx="291">
                  <c:v>30.1</c:v>
                </c:pt>
                <c:pt idx="292">
                  <c:v>30.2</c:v>
                </c:pt>
                <c:pt idx="293">
                  <c:v>30.3</c:v>
                </c:pt>
                <c:pt idx="294">
                  <c:v>30.4</c:v>
                </c:pt>
                <c:pt idx="295">
                  <c:v>30.5</c:v>
                </c:pt>
                <c:pt idx="296">
                  <c:v>30.6</c:v>
                </c:pt>
                <c:pt idx="297">
                  <c:v>30.7</c:v>
                </c:pt>
                <c:pt idx="298">
                  <c:v>30.8</c:v>
                </c:pt>
                <c:pt idx="299">
                  <c:v>30.9</c:v>
                </c:pt>
                <c:pt idx="300">
                  <c:v>31</c:v>
                </c:pt>
                <c:pt idx="301">
                  <c:v>31.1</c:v>
                </c:pt>
                <c:pt idx="302">
                  <c:v>31.2</c:v>
                </c:pt>
                <c:pt idx="303">
                  <c:v>31.3</c:v>
                </c:pt>
                <c:pt idx="304">
                  <c:v>31.4</c:v>
                </c:pt>
                <c:pt idx="305">
                  <c:v>31.5</c:v>
                </c:pt>
                <c:pt idx="306">
                  <c:v>31.6</c:v>
                </c:pt>
                <c:pt idx="307">
                  <c:v>31.7</c:v>
                </c:pt>
                <c:pt idx="308">
                  <c:v>31.8</c:v>
                </c:pt>
                <c:pt idx="309">
                  <c:v>31.9</c:v>
                </c:pt>
                <c:pt idx="310">
                  <c:v>32</c:v>
                </c:pt>
                <c:pt idx="311">
                  <c:v>32.1</c:v>
                </c:pt>
                <c:pt idx="312">
                  <c:v>32.200000000000003</c:v>
                </c:pt>
                <c:pt idx="313">
                  <c:v>32.299999999999997</c:v>
                </c:pt>
                <c:pt idx="314">
                  <c:v>32.4</c:v>
                </c:pt>
                <c:pt idx="315">
                  <c:v>32.5</c:v>
                </c:pt>
                <c:pt idx="316">
                  <c:v>32.6</c:v>
                </c:pt>
                <c:pt idx="317">
                  <c:v>32.700000000000003</c:v>
                </c:pt>
                <c:pt idx="318">
                  <c:v>32.799999999999997</c:v>
                </c:pt>
                <c:pt idx="319">
                  <c:v>32.9</c:v>
                </c:pt>
                <c:pt idx="320">
                  <c:v>33</c:v>
                </c:pt>
                <c:pt idx="321">
                  <c:v>33.1</c:v>
                </c:pt>
                <c:pt idx="322">
                  <c:v>33.200000000000003</c:v>
                </c:pt>
                <c:pt idx="323">
                  <c:v>33.299999999999997</c:v>
                </c:pt>
                <c:pt idx="324">
                  <c:v>33.4</c:v>
                </c:pt>
                <c:pt idx="325">
                  <c:v>33.5</c:v>
                </c:pt>
                <c:pt idx="326">
                  <c:v>33.6</c:v>
                </c:pt>
                <c:pt idx="327">
                  <c:v>33.700000000000003</c:v>
                </c:pt>
                <c:pt idx="328">
                  <c:v>33.799999999999997</c:v>
                </c:pt>
                <c:pt idx="329">
                  <c:v>33.9</c:v>
                </c:pt>
                <c:pt idx="330">
                  <c:v>34</c:v>
                </c:pt>
                <c:pt idx="331">
                  <c:v>34.1</c:v>
                </c:pt>
                <c:pt idx="332">
                  <c:v>34.200000000000003</c:v>
                </c:pt>
                <c:pt idx="333">
                  <c:v>34.299999999999997</c:v>
                </c:pt>
                <c:pt idx="334">
                  <c:v>34.4</c:v>
                </c:pt>
                <c:pt idx="335">
                  <c:v>34.5</c:v>
                </c:pt>
                <c:pt idx="336">
                  <c:v>34.6</c:v>
                </c:pt>
                <c:pt idx="337">
                  <c:v>34.700000000000003</c:v>
                </c:pt>
                <c:pt idx="338">
                  <c:v>34.799999999999997</c:v>
                </c:pt>
                <c:pt idx="339">
                  <c:v>34.9</c:v>
                </c:pt>
                <c:pt idx="340">
                  <c:v>35</c:v>
                </c:pt>
                <c:pt idx="341">
                  <c:v>35.1</c:v>
                </c:pt>
                <c:pt idx="342">
                  <c:v>35.200000000000003</c:v>
                </c:pt>
                <c:pt idx="343">
                  <c:v>35.299999999999997</c:v>
                </c:pt>
                <c:pt idx="344">
                  <c:v>35.4</c:v>
                </c:pt>
                <c:pt idx="345">
                  <c:v>35.5</c:v>
                </c:pt>
                <c:pt idx="346">
                  <c:v>35.6</c:v>
                </c:pt>
                <c:pt idx="347">
                  <c:v>35.700000000000003</c:v>
                </c:pt>
                <c:pt idx="348">
                  <c:v>35.799999999999997</c:v>
                </c:pt>
                <c:pt idx="349">
                  <c:v>35.9</c:v>
                </c:pt>
                <c:pt idx="350">
                  <c:v>36</c:v>
                </c:pt>
                <c:pt idx="351">
                  <c:v>36.1</c:v>
                </c:pt>
                <c:pt idx="352">
                  <c:v>36.200000000000003</c:v>
                </c:pt>
                <c:pt idx="353">
                  <c:v>36.299999999999997</c:v>
                </c:pt>
                <c:pt idx="354">
                  <c:v>36.4</c:v>
                </c:pt>
                <c:pt idx="355">
                  <c:v>36.5</c:v>
                </c:pt>
                <c:pt idx="356">
                  <c:v>36.6</c:v>
                </c:pt>
                <c:pt idx="357">
                  <c:v>36.700000000000003</c:v>
                </c:pt>
                <c:pt idx="358">
                  <c:v>36.799999999999997</c:v>
                </c:pt>
                <c:pt idx="359">
                  <c:v>36.9</c:v>
                </c:pt>
                <c:pt idx="360">
                  <c:v>37</c:v>
                </c:pt>
                <c:pt idx="361">
                  <c:v>37.1</c:v>
                </c:pt>
                <c:pt idx="362">
                  <c:v>37.200000000000003</c:v>
                </c:pt>
                <c:pt idx="363">
                  <c:v>37.299999999999997</c:v>
                </c:pt>
                <c:pt idx="364">
                  <c:v>37.4</c:v>
                </c:pt>
                <c:pt idx="365">
                  <c:v>37.5</c:v>
                </c:pt>
                <c:pt idx="366">
                  <c:v>37.6</c:v>
                </c:pt>
                <c:pt idx="367">
                  <c:v>37.700000000000003</c:v>
                </c:pt>
                <c:pt idx="368">
                  <c:v>37.799999999999997</c:v>
                </c:pt>
                <c:pt idx="369">
                  <c:v>37.9</c:v>
                </c:pt>
                <c:pt idx="370">
                  <c:v>38</c:v>
                </c:pt>
                <c:pt idx="371">
                  <c:v>38.1</c:v>
                </c:pt>
                <c:pt idx="372">
                  <c:v>38.200000000000003</c:v>
                </c:pt>
                <c:pt idx="373">
                  <c:v>38.299999999999997</c:v>
                </c:pt>
                <c:pt idx="374">
                  <c:v>38.4</c:v>
                </c:pt>
                <c:pt idx="375">
                  <c:v>38.5</c:v>
                </c:pt>
                <c:pt idx="376">
                  <c:v>38.6</c:v>
                </c:pt>
                <c:pt idx="377">
                  <c:v>38.700000000000003</c:v>
                </c:pt>
                <c:pt idx="378">
                  <c:v>38.799999999999997</c:v>
                </c:pt>
                <c:pt idx="379">
                  <c:v>38.9</c:v>
                </c:pt>
                <c:pt idx="380">
                  <c:v>39</c:v>
                </c:pt>
                <c:pt idx="381">
                  <c:v>39.1</c:v>
                </c:pt>
                <c:pt idx="382">
                  <c:v>39.200000000000003</c:v>
                </c:pt>
                <c:pt idx="383">
                  <c:v>39.299999999999997</c:v>
                </c:pt>
                <c:pt idx="384">
                  <c:v>39.4</c:v>
                </c:pt>
                <c:pt idx="385">
                  <c:v>39.5</c:v>
                </c:pt>
                <c:pt idx="386">
                  <c:v>39.6</c:v>
                </c:pt>
                <c:pt idx="387">
                  <c:v>39.700000000000003</c:v>
                </c:pt>
                <c:pt idx="388">
                  <c:v>39.799999999999997</c:v>
                </c:pt>
                <c:pt idx="389">
                  <c:v>39.9</c:v>
                </c:pt>
                <c:pt idx="390">
                  <c:v>40</c:v>
                </c:pt>
                <c:pt idx="391">
                  <c:v>40.1</c:v>
                </c:pt>
                <c:pt idx="392">
                  <c:v>40.200000000000003</c:v>
                </c:pt>
                <c:pt idx="393">
                  <c:v>40.299999999999997</c:v>
                </c:pt>
                <c:pt idx="394">
                  <c:v>40.4</c:v>
                </c:pt>
                <c:pt idx="395">
                  <c:v>40.5</c:v>
                </c:pt>
                <c:pt idx="396">
                  <c:v>40.6</c:v>
                </c:pt>
                <c:pt idx="397">
                  <c:v>40.700000000000003</c:v>
                </c:pt>
                <c:pt idx="398">
                  <c:v>40.799999999999997</c:v>
                </c:pt>
                <c:pt idx="399">
                  <c:v>40.9</c:v>
                </c:pt>
                <c:pt idx="400">
                  <c:v>41</c:v>
                </c:pt>
                <c:pt idx="401">
                  <c:v>41.1</c:v>
                </c:pt>
                <c:pt idx="402">
                  <c:v>41.2</c:v>
                </c:pt>
                <c:pt idx="403">
                  <c:v>41.3</c:v>
                </c:pt>
                <c:pt idx="404">
                  <c:v>41.4</c:v>
                </c:pt>
                <c:pt idx="405">
                  <c:v>41.5</c:v>
                </c:pt>
                <c:pt idx="406">
                  <c:v>41.6</c:v>
                </c:pt>
                <c:pt idx="407">
                  <c:v>41.7</c:v>
                </c:pt>
                <c:pt idx="408">
                  <c:v>41.8</c:v>
                </c:pt>
                <c:pt idx="409">
                  <c:v>41.9</c:v>
                </c:pt>
                <c:pt idx="410">
                  <c:v>42</c:v>
                </c:pt>
                <c:pt idx="411">
                  <c:v>42.1</c:v>
                </c:pt>
                <c:pt idx="412">
                  <c:v>42.2</c:v>
                </c:pt>
                <c:pt idx="413">
                  <c:v>42.3</c:v>
                </c:pt>
                <c:pt idx="414">
                  <c:v>42.4</c:v>
                </c:pt>
                <c:pt idx="415">
                  <c:v>42.5</c:v>
                </c:pt>
                <c:pt idx="416">
                  <c:v>42.6</c:v>
                </c:pt>
                <c:pt idx="417">
                  <c:v>42.7</c:v>
                </c:pt>
                <c:pt idx="418">
                  <c:v>42.8</c:v>
                </c:pt>
                <c:pt idx="419">
                  <c:v>42.9</c:v>
                </c:pt>
                <c:pt idx="420">
                  <c:v>43</c:v>
                </c:pt>
                <c:pt idx="421">
                  <c:v>43.1</c:v>
                </c:pt>
                <c:pt idx="422">
                  <c:v>43.2</c:v>
                </c:pt>
                <c:pt idx="423">
                  <c:v>43.3</c:v>
                </c:pt>
                <c:pt idx="424">
                  <c:v>43.4</c:v>
                </c:pt>
                <c:pt idx="425">
                  <c:v>43.5</c:v>
                </c:pt>
                <c:pt idx="426">
                  <c:v>43.6</c:v>
                </c:pt>
                <c:pt idx="427">
                  <c:v>43.7</c:v>
                </c:pt>
                <c:pt idx="428">
                  <c:v>43.8</c:v>
                </c:pt>
                <c:pt idx="429">
                  <c:v>43.9</c:v>
                </c:pt>
                <c:pt idx="430">
                  <c:v>44</c:v>
                </c:pt>
                <c:pt idx="431">
                  <c:v>44.1</c:v>
                </c:pt>
                <c:pt idx="432">
                  <c:v>44.2</c:v>
                </c:pt>
                <c:pt idx="433">
                  <c:v>44.3</c:v>
                </c:pt>
                <c:pt idx="434">
                  <c:v>44.4</c:v>
                </c:pt>
                <c:pt idx="435">
                  <c:v>44.5</c:v>
                </c:pt>
                <c:pt idx="436">
                  <c:v>44.6</c:v>
                </c:pt>
                <c:pt idx="437">
                  <c:v>44.7</c:v>
                </c:pt>
                <c:pt idx="438">
                  <c:v>44.8</c:v>
                </c:pt>
                <c:pt idx="439">
                  <c:v>44.9</c:v>
                </c:pt>
                <c:pt idx="440">
                  <c:v>45</c:v>
                </c:pt>
                <c:pt idx="441">
                  <c:v>45.1</c:v>
                </c:pt>
                <c:pt idx="442">
                  <c:v>45.2</c:v>
                </c:pt>
                <c:pt idx="443">
                  <c:v>45.3</c:v>
                </c:pt>
                <c:pt idx="444">
                  <c:v>45.4</c:v>
                </c:pt>
                <c:pt idx="445">
                  <c:v>45.5</c:v>
                </c:pt>
                <c:pt idx="446">
                  <c:v>45.6</c:v>
                </c:pt>
                <c:pt idx="447">
                  <c:v>45.7</c:v>
                </c:pt>
                <c:pt idx="448">
                  <c:v>45.8</c:v>
                </c:pt>
                <c:pt idx="449">
                  <c:v>45.9</c:v>
                </c:pt>
                <c:pt idx="450">
                  <c:v>46</c:v>
                </c:pt>
                <c:pt idx="451">
                  <c:v>46.1</c:v>
                </c:pt>
                <c:pt idx="452">
                  <c:v>46.2</c:v>
                </c:pt>
                <c:pt idx="453">
                  <c:v>46.3</c:v>
                </c:pt>
                <c:pt idx="454">
                  <c:v>46.4</c:v>
                </c:pt>
                <c:pt idx="455">
                  <c:v>46.5</c:v>
                </c:pt>
                <c:pt idx="456">
                  <c:v>46.6</c:v>
                </c:pt>
                <c:pt idx="457">
                  <c:v>46.7</c:v>
                </c:pt>
                <c:pt idx="458">
                  <c:v>46.8</c:v>
                </c:pt>
                <c:pt idx="459">
                  <c:v>46.9</c:v>
                </c:pt>
                <c:pt idx="460">
                  <c:v>47</c:v>
                </c:pt>
                <c:pt idx="461">
                  <c:v>47.1</c:v>
                </c:pt>
                <c:pt idx="462">
                  <c:v>47.2</c:v>
                </c:pt>
                <c:pt idx="463">
                  <c:v>47.3</c:v>
                </c:pt>
                <c:pt idx="464">
                  <c:v>47.4</c:v>
                </c:pt>
                <c:pt idx="465">
                  <c:v>47.5</c:v>
                </c:pt>
                <c:pt idx="466">
                  <c:v>47.6</c:v>
                </c:pt>
                <c:pt idx="467">
                  <c:v>47.7</c:v>
                </c:pt>
                <c:pt idx="468">
                  <c:v>47.8</c:v>
                </c:pt>
                <c:pt idx="469">
                  <c:v>47.9</c:v>
                </c:pt>
                <c:pt idx="470">
                  <c:v>48</c:v>
                </c:pt>
                <c:pt idx="471">
                  <c:v>48.1</c:v>
                </c:pt>
                <c:pt idx="472">
                  <c:v>48.2</c:v>
                </c:pt>
                <c:pt idx="473">
                  <c:v>48.3</c:v>
                </c:pt>
                <c:pt idx="474">
                  <c:v>48.4</c:v>
                </c:pt>
                <c:pt idx="475">
                  <c:v>48.5</c:v>
                </c:pt>
                <c:pt idx="476">
                  <c:v>48.6</c:v>
                </c:pt>
                <c:pt idx="477">
                  <c:v>48.7</c:v>
                </c:pt>
                <c:pt idx="478">
                  <c:v>48.8</c:v>
                </c:pt>
                <c:pt idx="479">
                  <c:v>48.9</c:v>
                </c:pt>
                <c:pt idx="480">
                  <c:v>49</c:v>
                </c:pt>
                <c:pt idx="481">
                  <c:v>49.1</c:v>
                </c:pt>
                <c:pt idx="482">
                  <c:v>49.2</c:v>
                </c:pt>
                <c:pt idx="483">
                  <c:v>49.3</c:v>
                </c:pt>
                <c:pt idx="484">
                  <c:v>49.4</c:v>
                </c:pt>
                <c:pt idx="485">
                  <c:v>49.5</c:v>
                </c:pt>
                <c:pt idx="486">
                  <c:v>49.6</c:v>
                </c:pt>
                <c:pt idx="487">
                  <c:v>49.7</c:v>
                </c:pt>
                <c:pt idx="488">
                  <c:v>49.8</c:v>
                </c:pt>
                <c:pt idx="489">
                  <c:v>49.9</c:v>
                </c:pt>
                <c:pt idx="490">
                  <c:v>50</c:v>
                </c:pt>
                <c:pt idx="491">
                  <c:v>50.1</c:v>
                </c:pt>
                <c:pt idx="492">
                  <c:v>50.2</c:v>
                </c:pt>
                <c:pt idx="493">
                  <c:v>50.3</c:v>
                </c:pt>
                <c:pt idx="494">
                  <c:v>50.4</c:v>
                </c:pt>
                <c:pt idx="495">
                  <c:v>50.5</c:v>
                </c:pt>
                <c:pt idx="496">
                  <c:v>50.6</c:v>
                </c:pt>
                <c:pt idx="497">
                  <c:v>50.7</c:v>
                </c:pt>
                <c:pt idx="498">
                  <c:v>50.8</c:v>
                </c:pt>
                <c:pt idx="499">
                  <c:v>50.9</c:v>
                </c:pt>
                <c:pt idx="500">
                  <c:v>51</c:v>
                </c:pt>
                <c:pt idx="501">
                  <c:v>51.1</c:v>
                </c:pt>
                <c:pt idx="502">
                  <c:v>51.2</c:v>
                </c:pt>
                <c:pt idx="503">
                  <c:v>51.3</c:v>
                </c:pt>
                <c:pt idx="504">
                  <c:v>51.4</c:v>
                </c:pt>
                <c:pt idx="505">
                  <c:v>51.5</c:v>
                </c:pt>
                <c:pt idx="506">
                  <c:v>51.6</c:v>
                </c:pt>
                <c:pt idx="507">
                  <c:v>51.7</c:v>
                </c:pt>
                <c:pt idx="508">
                  <c:v>51.8</c:v>
                </c:pt>
                <c:pt idx="509">
                  <c:v>51.9</c:v>
                </c:pt>
                <c:pt idx="510">
                  <c:v>52</c:v>
                </c:pt>
                <c:pt idx="511">
                  <c:v>52.1</c:v>
                </c:pt>
                <c:pt idx="512">
                  <c:v>52.2</c:v>
                </c:pt>
                <c:pt idx="513">
                  <c:v>52.3</c:v>
                </c:pt>
                <c:pt idx="514">
                  <c:v>52.4</c:v>
                </c:pt>
                <c:pt idx="515">
                  <c:v>52.5</c:v>
                </c:pt>
                <c:pt idx="516">
                  <c:v>52.6</c:v>
                </c:pt>
                <c:pt idx="517">
                  <c:v>52.7</c:v>
                </c:pt>
                <c:pt idx="518">
                  <c:v>52.8</c:v>
                </c:pt>
                <c:pt idx="519">
                  <c:v>52.9</c:v>
                </c:pt>
                <c:pt idx="520">
                  <c:v>53</c:v>
                </c:pt>
                <c:pt idx="521">
                  <c:v>53.1</c:v>
                </c:pt>
                <c:pt idx="522">
                  <c:v>53.2</c:v>
                </c:pt>
                <c:pt idx="523">
                  <c:v>53.3</c:v>
                </c:pt>
                <c:pt idx="524">
                  <c:v>53.4</c:v>
                </c:pt>
                <c:pt idx="525">
                  <c:v>53.5</c:v>
                </c:pt>
                <c:pt idx="526">
                  <c:v>53.6</c:v>
                </c:pt>
                <c:pt idx="527">
                  <c:v>53.7</c:v>
                </c:pt>
                <c:pt idx="528">
                  <c:v>53.8</c:v>
                </c:pt>
                <c:pt idx="529">
                  <c:v>53.9</c:v>
                </c:pt>
                <c:pt idx="530">
                  <c:v>54</c:v>
                </c:pt>
                <c:pt idx="531">
                  <c:v>54.1</c:v>
                </c:pt>
                <c:pt idx="532">
                  <c:v>54.2</c:v>
                </c:pt>
                <c:pt idx="533">
                  <c:v>54.3</c:v>
                </c:pt>
                <c:pt idx="534">
                  <c:v>54.4</c:v>
                </c:pt>
                <c:pt idx="535">
                  <c:v>54.5</c:v>
                </c:pt>
                <c:pt idx="536">
                  <c:v>54.6</c:v>
                </c:pt>
                <c:pt idx="537">
                  <c:v>54.7</c:v>
                </c:pt>
                <c:pt idx="538">
                  <c:v>54.8</c:v>
                </c:pt>
                <c:pt idx="539">
                  <c:v>54.9</c:v>
                </c:pt>
                <c:pt idx="540">
                  <c:v>55</c:v>
                </c:pt>
                <c:pt idx="541">
                  <c:v>55.1</c:v>
                </c:pt>
                <c:pt idx="542">
                  <c:v>55.2</c:v>
                </c:pt>
                <c:pt idx="543">
                  <c:v>55.3</c:v>
                </c:pt>
                <c:pt idx="544">
                  <c:v>55.4</c:v>
                </c:pt>
                <c:pt idx="545">
                  <c:v>55.5</c:v>
                </c:pt>
                <c:pt idx="546">
                  <c:v>55.6</c:v>
                </c:pt>
                <c:pt idx="547">
                  <c:v>55.7</c:v>
                </c:pt>
                <c:pt idx="548">
                  <c:v>55.8</c:v>
                </c:pt>
                <c:pt idx="549">
                  <c:v>55.9</c:v>
                </c:pt>
                <c:pt idx="550">
                  <c:v>56</c:v>
                </c:pt>
                <c:pt idx="551">
                  <c:v>56.1</c:v>
                </c:pt>
                <c:pt idx="552">
                  <c:v>56.2</c:v>
                </c:pt>
                <c:pt idx="553">
                  <c:v>56.3</c:v>
                </c:pt>
                <c:pt idx="554">
                  <c:v>56.4</c:v>
                </c:pt>
                <c:pt idx="555">
                  <c:v>56.5</c:v>
                </c:pt>
                <c:pt idx="556">
                  <c:v>56.6</c:v>
                </c:pt>
                <c:pt idx="557">
                  <c:v>56.7</c:v>
                </c:pt>
                <c:pt idx="558">
                  <c:v>56.8</c:v>
                </c:pt>
                <c:pt idx="559">
                  <c:v>56.9</c:v>
                </c:pt>
                <c:pt idx="560">
                  <c:v>57</c:v>
                </c:pt>
                <c:pt idx="561">
                  <c:v>57.1</c:v>
                </c:pt>
                <c:pt idx="562">
                  <c:v>57.2</c:v>
                </c:pt>
                <c:pt idx="563">
                  <c:v>57.3</c:v>
                </c:pt>
                <c:pt idx="564">
                  <c:v>57.4</c:v>
                </c:pt>
                <c:pt idx="565">
                  <c:v>57.5</c:v>
                </c:pt>
                <c:pt idx="566">
                  <c:v>57.6</c:v>
                </c:pt>
                <c:pt idx="567">
                  <c:v>57.7</c:v>
                </c:pt>
                <c:pt idx="568">
                  <c:v>57.8</c:v>
                </c:pt>
                <c:pt idx="569">
                  <c:v>57.9</c:v>
                </c:pt>
                <c:pt idx="570">
                  <c:v>58</c:v>
                </c:pt>
                <c:pt idx="571">
                  <c:v>58.1</c:v>
                </c:pt>
                <c:pt idx="572">
                  <c:v>58.2</c:v>
                </c:pt>
                <c:pt idx="573">
                  <c:v>58.3</c:v>
                </c:pt>
                <c:pt idx="574">
                  <c:v>58.4</c:v>
                </c:pt>
                <c:pt idx="575">
                  <c:v>58.5</c:v>
                </c:pt>
                <c:pt idx="576">
                  <c:v>58.6</c:v>
                </c:pt>
                <c:pt idx="577">
                  <c:v>58.7</c:v>
                </c:pt>
                <c:pt idx="578">
                  <c:v>58.8</c:v>
                </c:pt>
                <c:pt idx="579">
                  <c:v>58.9</c:v>
                </c:pt>
                <c:pt idx="580">
                  <c:v>59</c:v>
                </c:pt>
                <c:pt idx="581">
                  <c:v>59.1</c:v>
                </c:pt>
                <c:pt idx="582">
                  <c:v>59.2</c:v>
                </c:pt>
                <c:pt idx="583">
                  <c:v>59.3</c:v>
                </c:pt>
                <c:pt idx="584">
                  <c:v>59.4</c:v>
                </c:pt>
                <c:pt idx="585">
                  <c:v>59.5</c:v>
                </c:pt>
                <c:pt idx="586">
                  <c:v>59.6</c:v>
                </c:pt>
                <c:pt idx="587">
                  <c:v>59.7</c:v>
                </c:pt>
                <c:pt idx="588">
                  <c:v>59.8</c:v>
                </c:pt>
                <c:pt idx="589">
                  <c:v>59.9</c:v>
                </c:pt>
                <c:pt idx="590">
                  <c:v>60</c:v>
                </c:pt>
                <c:pt idx="591">
                  <c:v>60.1</c:v>
                </c:pt>
                <c:pt idx="592">
                  <c:v>60.2</c:v>
                </c:pt>
                <c:pt idx="593">
                  <c:v>60.3</c:v>
                </c:pt>
                <c:pt idx="594">
                  <c:v>60.4</c:v>
                </c:pt>
                <c:pt idx="595">
                  <c:v>60.5</c:v>
                </c:pt>
                <c:pt idx="596">
                  <c:v>60.6</c:v>
                </c:pt>
                <c:pt idx="597">
                  <c:v>60.7</c:v>
                </c:pt>
                <c:pt idx="598">
                  <c:v>60.8</c:v>
                </c:pt>
                <c:pt idx="599">
                  <c:v>60.9</c:v>
                </c:pt>
                <c:pt idx="600">
                  <c:v>61</c:v>
                </c:pt>
                <c:pt idx="601">
                  <c:v>61.1</c:v>
                </c:pt>
                <c:pt idx="602">
                  <c:v>61.2</c:v>
                </c:pt>
                <c:pt idx="603">
                  <c:v>61.3</c:v>
                </c:pt>
                <c:pt idx="604">
                  <c:v>61.4</c:v>
                </c:pt>
                <c:pt idx="605">
                  <c:v>61.5</c:v>
                </c:pt>
                <c:pt idx="606">
                  <c:v>61.6</c:v>
                </c:pt>
                <c:pt idx="607">
                  <c:v>61.7</c:v>
                </c:pt>
                <c:pt idx="608">
                  <c:v>61.8</c:v>
                </c:pt>
                <c:pt idx="609">
                  <c:v>61.9</c:v>
                </c:pt>
                <c:pt idx="610">
                  <c:v>62</c:v>
                </c:pt>
                <c:pt idx="611">
                  <c:v>62.1</c:v>
                </c:pt>
                <c:pt idx="612">
                  <c:v>62.2</c:v>
                </c:pt>
                <c:pt idx="613">
                  <c:v>62.3</c:v>
                </c:pt>
                <c:pt idx="614">
                  <c:v>62.4</c:v>
                </c:pt>
                <c:pt idx="615">
                  <c:v>62.5</c:v>
                </c:pt>
                <c:pt idx="616">
                  <c:v>62.6</c:v>
                </c:pt>
                <c:pt idx="617">
                  <c:v>62.7</c:v>
                </c:pt>
                <c:pt idx="618">
                  <c:v>62.8</c:v>
                </c:pt>
                <c:pt idx="619">
                  <c:v>62.9</c:v>
                </c:pt>
                <c:pt idx="620">
                  <c:v>63</c:v>
                </c:pt>
                <c:pt idx="621">
                  <c:v>63.1</c:v>
                </c:pt>
                <c:pt idx="622">
                  <c:v>63.2</c:v>
                </c:pt>
                <c:pt idx="623">
                  <c:v>63.3</c:v>
                </c:pt>
                <c:pt idx="624">
                  <c:v>63.4</c:v>
                </c:pt>
                <c:pt idx="625">
                  <c:v>63.5</c:v>
                </c:pt>
                <c:pt idx="626">
                  <c:v>63.6</c:v>
                </c:pt>
                <c:pt idx="627">
                  <c:v>63.7</c:v>
                </c:pt>
                <c:pt idx="628">
                  <c:v>63.8</c:v>
                </c:pt>
                <c:pt idx="629">
                  <c:v>63.9</c:v>
                </c:pt>
                <c:pt idx="630">
                  <c:v>64</c:v>
                </c:pt>
                <c:pt idx="631">
                  <c:v>64.099999999999994</c:v>
                </c:pt>
                <c:pt idx="632">
                  <c:v>64.2</c:v>
                </c:pt>
                <c:pt idx="633">
                  <c:v>64.3</c:v>
                </c:pt>
                <c:pt idx="634">
                  <c:v>64.400000000000006</c:v>
                </c:pt>
                <c:pt idx="635">
                  <c:v>64.5</c:v>
                </c:pt>
                <c:pt idx="636">
                  <c:v>64.599999999999994</c:v>
                </c:pt>
                <c:pt idx="637">
                  <c:v>64.7</c:v>
                </c:pt>
                <c:pt idx="638">
                  <c:v>64.8</c:v>
                </c:pt>
                <c:pt idx="639">
                  <c:v>64.900000000000006</c:v>
                </c:pt>
                <c:pt idx="640">
                  <c:v>65</c:v>
                </c:pt>
                <c:pt idx="641">
                  <c:v>65.099999999999994</c:v>
                </c:pt>
                <c:pt idx="642">
                  <c:v>65.2</c:v>
                </c:pt>
                <c:pt idx="643">
                  <c:v>65.3</c:v>
                </c:pt>
                <c:pt idx="644">
                  <c:v>65.400000000000006</c:v>
                </c:pt>
                <c:pt idx="645">
                  <c:v>65.5</c:v>
                </c:pt>
                <c:pt idx="646">
                  <c:v>65.599999999999994</c:v>
                </c:pt>
                <c:pt idx="647">
                  <c:v>65.7</c:v>
                </c:pt>
                <c:pt idx="648">
                  <c:v>65.8</c:v>
                </c:pt>
                <c:pt idx="649">
                  <c:v>65.900000000000006</c:v>
                </c:pt>
                <c:pt idx="650">
                  <c:v>66</c:v>
                </c:pt>
                <c:pt idx="651">
                  <c:v>66.099999999999994</c:v>
                </c:pt>
                <c:pt idx="652">
                  <c:v>66.2</c:v>
                </c:pt>
                <c:pt idx="653">
                  <c:v>66.3</c:v>
                </c:pt>
                <c:pt idx="654">
                  <c:v>66.400000000000006</c:v>
                </c:pt>
                <c:pt idx="655">
                  <c:v>66.5</c:v>
                </c:pt>
                <c:pt idx="656">
                  <c:v>66.599999999999994</c:v>
                </c:pt>
                <c:pt idx="657">
                  <c:v>66.7</c:v>
                </c:pt>
                <c:pt idx="658">
                  <c:v>66.8</c:v>
                </c:pt>
                <c:pt idx="659">
                  <c:v>66.900000000000006</c:v>
                </c:pt>
                <c:pt idx="660">
                  <c:v>67</c:v>
                </c:pt>
                <c:pt idx="661">
                  <c:v>67.099999999999994</c:v>
                </c:pt>
                <c:pt idx="662">
                  <c:v>67.2</c:v>
                </c:pt>
                <c:pt idx="663">
                  <c:v>67.3</c:v>
                </c:pt>
                <c:pt idx="664">
                  <c:v>67.400000000000006</c:v>
                </c:pt>
                <c:pt idx="665">
                  <c:v>67.5</c:v>
                </c:pt>
                <c:pt idx="666">
                  <c:v>67.599999999999994</c:v>
                </c:pt>
                <c:pt idx="667">
                  <c:v>67.7</c:v>
                </c:pt>
                <c:pt idx="668">
                  <c:v>67.8</c:v>
                </c:pt>
                <c:pt idx="669">
                  <c:v>67.900000000000006</c:v>
                </c:pt>
                <c:pt idx="670">
                  <c:v>68</c:v>
                </c:pt>
                <c:pt idx="671">
                  <c:v>68.099999999999994</c:v>
                </c:pt>
                <c:pt idx="672">
                  <c:v>68.2</c:v>
                </c:pt>
                <c:pt idx="673">
                  <c:v>68.3</c:v>
                </c:pt>
                <c:pt idx="674">
                  <c:v>68.400000000000006</c:v>
                </c:pt>
                <c:pt idx="675">
                  <c:v>68.5</c:v>
                </c:pt>
                <c:pt idx="676">
                  <c:v>68.599999999999994</c:v>
                </c:pt>
                <c:pt idx="677">
                  <c:v>68.7</c:v>
                </c:pt>
                <c:pt idx="678">
                  <c:v>68.8</c:v>
                </c:pt>
                <c:pt idx="679">
                  <c:v>68.900000000000006</c:v>
                </c:pt>
                <c:pt idx="680">
                  <c:v>69</c:v>
                </c:pt>
                <c:pt idx="681">
                  <c:v>69.099999999999994</c:v>
                </c:pt>
                <c:pt idx="682">
                  <c:v>69.2</c:v>
                </c:pt>
                <c:pt idx="683">
                  <c:v>69.3</c:v>
                </c:pt>
                <c:pt idx="684">
                  <c:v>69.400000000000006</c:v>
                </c:pt>
                <c:pt idx="685">
                  <c:v>69.5</c:v>
                </c:pt>
                <c:pt idx="686">
                  <c:v>69.599999999999994</c:v>
                </c:pt>
                <c:pt idx="687">
                  <c:v>69.7</c:v>
                </c:pt>
                <c:pt idx="688">
                  <c:v>69.8</c:v>
                </c:pt>
                <c:pt idx="689">
                  <c:v>69.900000000000006</c:v>
                </c:pt>
                <c:pt idx="690">
                  <c:v>70</c:v>
                </c:pt>
                <c:pt idx="691">
                  <c:v>70.099999999999994</c:v>
                </c:pt>
                <c:pt idx="692">
                  <c:v>70.2</c:v>
                </c:pt>
                <c:pt idx="693">
                  <c:v>70.3</c:v>
                </c:pt>
                <c:pt idx="694">
                  <c:v>70.400000000000006</c:v>
                </c:pt>
                <c:pt idx="695">
                  <c:v>70.5</c:v>
                </c:pt>
                <c:pt idx="696">
                  <c:v>70.599999999999994</c:v>
                </c:pt>
                <c:pt idx="697">
                  <c:v>70.7</c:v>
                </c:pt>
                <c:pt idx="698">
                  <c:v>70.8</c:v>
                </c:pt>
                <c:pt idx="699">
                  <c:v>70.900000000000006</c:v>
                </c:pt>
                <c:pt idx="700">
                  <c:v>71</c:v>
                </c:pt>
                <c:pt idx="701">
                  <c:v>71.099999999999994</c:v>
                </c:pt>
                <c:pt idx="702">
                  <c:v>71.2</c:v>
                </c:pt>
                <c:pt idx="703">
                  <c:v>71.3</c:v>
                </c:pt>
                <c:pt idx="704">
                  <c:v>71.400000000000006</c:v>
                </c:pt>
                <c:pt idx="705">
                  <c:v>71.5</c:v>
                </c:pt>
                <c:pt idx="706">
                  <c:v>71.599999999999994</c:v>
                </c:pt>
                <c:pt idx="707">
                  <c:v>71.7</c:v>
                </c:pt>
                <c:pt idx="708">
                  <c:v>71.8</c:v>
                </c:pt>
                <c:pt idx="709">
                  <c:v>71.900000000000006</c:v>
                </c:pt>
                <c:pt idx="710">
                  <c:v>72</c:v>
                </c:pt>
                <c:pt idx="711">
                  <c:v>72.099999999999994</c:v>
                </c:pt>
                <c:pt idx="712">
                  <c:v>72.2</c:v>
                </c:pt>
                <c:pt idx="713">
                  <c:v>72.3</c:v>
                </c:pt>
                <c:pt idx="714">
                  <c:v>72.400000000000006</c:v>
                </c:pt>
                <c:pt idx="715">
                  <c:v>72.5</c:v>
                </c:pt>
                <c:pt idx="716">
                  <c:v>72.599999999999994</c:v>
                </c:pt>
                <c:pt idx="717">
                  <c:v>72.7</c:v>
                </c:pt>
                <c:pt idx="718">
                  <c:v>72.8</c:v>
                </c:pt>
                <c:pt idx="719">
                  <c:v>72.900000000000006</c:v>
                </c:pt>
                <c:pt idx="720">
                  <c:v>73</c:v>
                </c:pt>
                <c:pt idx="721">
                  <c:v>73.099999999999994</c:v>
                </c:pt>
                <c:pt idx="722">
                  <c:v>73.2</c:v>
                </c:pt>
                <c:pt idx="723">
                  <c:v>73.3</c:v>
                </c:pt>
                <c:pt idx="724">
                  <c:v>73.400000000000006</c:v>
                </c:pt>
                <c:pt idx="725">
                  <c:v>73.5</c:v>
                </c:pt>
                <c:pt idx="726">
                  <c:v>73.599999999999994</c:v>
                </c:pt>
                <c:pt idx="727">
                  <c:v>73.7</c:v>
                </c:pt>
                <c:pt idx="728">
                  <c:v>73.8</c:v>
                </c:pt>
                <c:pt idx="729">
                  <c:v>73.900000000000006</c:v>
                </c:pt>
                <c:pt idx="730">
                  <c:v>74</c:v>
                </c:pt>
                <c:pt idx="731">
                  <c:v>74.099999999999994</c:v>
                </c:pt>
                <c:pt idx="732">
                  <c:v>74.2</c:v>
                </c:pt>
                <c:pt idx="733">
                  <c:v>74.3</c:v>
                </c:pt>
                <c:pt idx="734">
                  <c:v>74.400000000000006</c:v>
                </c:pt>
                <c:pt idx="735">
                  <c:v>74.5</c:v>
                </c:pt>
                <c:pt idx="736">
                  <c:v>74.599999999999994</c:v>
                </c:pt>
                <c:pt idx="737">
                  <c:v>74.7</c:v>
                </c:pt>
                <c:pt idx="738">
                  <c:v>74.8</c:v>
                </c:pt>
                <c:pt idx="739">
                  <c:v>74.900000000000006</c:v>
                </c:pt>
                <c:pt idx="740">
                  <c:v>75</c:v>
                </c:pt>
                <c:pt idx="741">
                  <c:v>75.099999999999994</c:v>
                </c:pt>
                <c:pt idx="742">
                  <c:v>75.2</c:v>
                </c:pt>
                <c:pt idx="743">
                  <c:v>75.3</c:v>
                </c:pt>
                <c:pt idx="744">
                  <c:v>75.400000000000006</c:v>
                </c:pt>
                <c:pt idx="745">
                  <c:v>75.5</c:v>
                </c:pt>
                <c:pt idx="746">
                  <c:v>75.599999999999994</c:v>
                </c:pt>
                <c:pt idx="747">
                  <c:v>75.7</c:v>
                </c:pt>
                <c:pt idx="748">
                  <c:v>75.8</c:v>
                </c:pt>
                <c:pt idx="749">
                  <c:v>75.900000000000006</c:v>
                </c:pt>
                <c:pt idx="750">
                  <c:v>76</c:v>
                </c:pt>
                <c:pt idx="751">
                  <c:v>76.099999999999994</c:v>
                </c:pt>
                <c:pt idx="752">
                  <c:v>76.2</c:v>
                </c:pt>
                <c:pt idx="753">
                  <c:v>76.3</c:v>
                </c:pt>
                <c:pt idx="754">
                  <c:v>76.400000000000006</c:v>
                </c:pt>
                <c:pt idx="755">
                  <c:v>76.5</c:v>
                </c:pt>
                <c:pt idx="756">
                  <c:v>76.599999999999994</c:v>
                </c:pt>
                <c:pt idx="757">
                  <c:v>76.7</c:v>
                </c:pt>
                <c:pt idx="758">
                  <c:v>76.8</c:v>
                </c:pt>
                <c:pt idx="759">
                  <c:v>76.900000000000006</c:v>
                </c:pt>
                <c:pt idx="760">
                  <c:v>77</c:v>
                </c:pt>
                <c:pt idx="761">
                  <c:v>77.099999999999994</c:v>
                </c:pt>
                <c:pt idx="762">
                  <c:v>77.2</c:v>
                </c:pt>
                <c:pt idx="763">
                  <c:v>77.3</c:v>
                </c:pt>
                <c:pt idx="764">
                  <c:v>77.400000000000006</c:v>
                </c:pt>
                <c:pt idx="765">
                  <c:v>77.5</c:v>
                </c:pt>
                <c:pt idx="766">
                  <c:v>77.599999999999994</c:v>
                </c:pt>
                <c:pt idx="767">
                  <c:v>77.7</c:v>
                </c:pt>
                <c:pt idx="768">
                  <c:v>77.8</c:v>
                </c:pt>
                <c:pt idx="769">
                  <c:v>77.900000000000006</c:v>
                </c:pt>
                <c:pt idx="770">
                  <c:v>78</c:v>
                </c:pt>
                <c:pt idx="771">
                  <c:v>78.099999999999994</c:v>
                </c:pt>
                <c:pt idx="772">
                  <c:v>78.2</c:v>
                </c:pt>
                <c:pt idx="773">
                  <c:v>78.3</c:v>
                </c:pt>
                <c:pt idx="774">
                  <c:v>78.400000000000006</c:v>
                </c:pt>
                <c:pt idx="775">
                  <c:v>78.5</c:v>
                </c:pt>
                <c:pt idx="776">
                  <c:v>78.599999999999994</c:v>
                </c:pt>
                <c:pt idx="777">
                  <c:v>78.7</c:v>
                </c:pt>
                <c:pt idx="778">
                  <c:v>78.8</c:v>
                </c:pt>
                <c:pt idx="779">
                  <c:v>78.900000000000006</c:v>
                </c:pt>
                <c:pt idx="780">
                  <c:v>79</c:v>
                </c:pt>
                <c:pt idx="781">
                  <c:v>79.099999999999994</c:v>
                </c:pt>
                <c:pt idx="782">
                  <c:v>79.2</c:v>
                </c:pt>
                <c:pt idx="783">
                  <c:v>79.3</c:v>
                </c:pt>
                <c:pt idx="784">
                  <c:v>79.400000000000006</c:v>
                </c:pt>
                <c:pt idx="785">
                  <c:v>79.5</c:v>
                </c:pt>
                <c:pt idx="786">
                  <c:v>79.599999999999994</c:v>
                </c:pt>
                <c:pt idx="787">
                  <c:v>79.7</c:v>
                </c:pt>
                <c:pt idx="788">
                  <c:v>79.8</c:v>
                </c:pt>
                <c:pt idx="789">
                  <c:v>79.900000000000006</c:v>
                </c:pt>
                <c:pt idx="790">
                  <c:v>80</c:v>
                </c:pt>
                <c:pt idx="791">
                  <c:v>80.099999999999994</c:v>
                </c:pt>
                <c:pt idx="792">
                  <c:v>80.2</c:v>
                </c:pt>
                <c:pt idx="793">
                  <c:v>80.3</c:v>
                </c:pt>
                <c:pt idx="794">
                  <c:v>80.400000000000006</c:v>
                </c:pt>
                <c:pt idx="795">
                  <c:v>80.5</c:v>
                </c:pt>
                <c:pt idx="796">
                  <c:v>80.599999999999994</c:v>
                </c:pt>
                <c:pt idx="797">
                  <c:v>80.7</c:v>
                </c:pt>
                <c:pt idx="798">
                  <c:v>80.8</c:v>
                </c:pt>
                <c:pt idx="799">
                  <c:v>80.900000000000006</c:v>
                </c:pt>
                <c:pt idx="800">
                  <c:v>81</c:v>
                </c:pt>
                <c:pt idx="801">
                  <c:v>81.099999999999994</c:v>
                </c:pt>
                <c:pt idx="802">
                  <c:v>81.2</c:v>
                </c:pt>
                <c:pt idx="803">
                  <c:v>81.3</c:v>
                </c:pt>
                <c:pt idx="804">
                  <c:v>81.400000000000006</c:v>
                </c:pt>
                <c:pt idx="805">
                  <c:v>81.5</c:v>
                </c:pt>
                <c:pt idx="806">
                  <c:v>81.599999999999994</c:v>
                </c:pt>
                <c:pt idx="807">
                  <c:v>81.7</c:v>
                </c:pt>
                <c:pt idx="808">
                  <c:v>81.8</c:v>
                </c:pt>
                <c:pt idx="809">
                  <c:v>81.900000000000006</c:v>
                </c:pt>
                <c:pt idx="810">
                  <c:v>82</c:v>
                </c:pt>
                <c:pt idx="811">
                  <c:v>82.1</c:v>
                </c:pt>
                <c:pt idx="812">
                  <c:v>82.2</c:v>
                </c:pt>
                <c:pt idx="813">
                  <c:v>82.3</c:v>
                </c:pt>
                <c:pt idx="814">
                  <c:v>82.4</c:v>
                </c:pt>
                <c:pt idx="815">
                  <c:v>82.5</c:v>
                </c:pt>
                <c:pt idx="816">
                  <c:v>82.6</c:v>
                </c:pt>
                <c:pt idx="817">
                  <c:v>82.7</c:v>
                </c:pt>
                <c:pt idx="818">
                  <c:v>82.8</c:v>
                </c:pt>
                <c:pt idx="819">
                  <c:v>82.9</c:v>
                </c:pt>
                <c:pt idx="820">
                  <c:v>83</c:v>
                </c:pt>
                <c:pt idx="821">
                  <c:v>83.1</c:v>
                </c:pt>
                <c:pt idx="822">
                  <c:v>83.2</c:v>
                </c:pt>
                <c:pt idx="823">
                  <c:v>83.3</c:v>
                </c:pt>
                <c:pt idx="824">
                  <c:v>83.4</c:v>
                </c:pt>
                <c:pt idx="825">
                  <c:v>83.5</c:v>
                </c:pt>
                <c:pt idx="826">
                  <c:v>83.6</c:v>
                </c:pt>
                <c:pt idx="827">
                  <c:v>83.7</c:v>
                </c:pt>
                <c:pt idx="828">
                  <c:v>83.8</c:v>
                </c:pt>
                <c:pt idx="829">
                  <c:v>83.9</c:v>
                </c:pt>
                <c:pt idx="830">
                  <c:v>84</c:v>
                </c:pt>
                <c:pt idx="831">
                  <c:v>84.1</c:v>
                </c:pt>
                <c:pt idx="832">
                  <c:v>84.2</c:v>
                </c:pt>
                <c:pt idx="833">
                  <c:v>84.3</c:v>
                </c:pt>
                <c:pt idx="834">
                  <c:v>84.4</c:v>
                </c:pt>
                <c:pt idx="835">
                  <c:v>84.5</c:v>
                </c:pt>
                <c:pt idx="836">
                  <c:v>84.6</c:v>
                </c:pt>
                <c:pt idx="837">
                  <c:v>84.7</c:v>
                </c:pt>
                <c:pt idx="838">
                  <c:v>84.8</c:v>
                </c:pt>
                <c:pt idx="839">
                  <c:v>84.9</c:v>
                </c:pt>
                <c:pt idx="840">
                  <c:v>85</c:v>
                </c:pt>
                <c:pt idx="841">
                  <c:v>85.1</c:v>
                </c:pt>
                <c:pt idx="842">
                  <c:v>85.2</c:v>
                </c:pt>
                <c:pt idx="843">
                  <c:v>85.3</c:v>
                </c:pt>
                <c:pt idx="844">
                  <c:v>85.4</c:v>
                </c:pt>
                <c:pt idx="845">
                  <c:v>85.5</c:v>
                </c:pt>
                <c:pt idx="846">
                  <c:v>85.6</c:v>
                </c:pt>
                <c:pt idx="847">
                  <c:v>85.7</c:v>
                </c:pt>
                <c:pt idx="848">
                  <c:v>85.8</c:v>
                </c:pt>
                <c:pt idx="849">
                  <c:v>85.9</c:v>
                </c:pt>
                <c:pt idx="850">
                  <c:v>86</c:v>
                </c:pt>
                <c:pt idx="851">
                  <c:v>86.1</c:v>
                </c:pt>
                <c:pt idx="852">
                  <c:v>86.2</c:v>
                </c:pt>
                <c:pt idx="853">
                  <c:v>86.3</c:v>
                </c:pt>
                <c:pt idx="854">
                  <c:v>86.4</c:v>
                </c:pt>
                <c:pt idx="855">
                  <c:v>86.5</c:v>
                </c:pt>
                <c:pt idx="856">
                  <c:v>86.6</c:v>
                </c:pt>
                <c:pt idx="857">
                  <c:v>86.7</c:v>
                </c:pt>
                <c:pt idx="858">
                  <c:v>86.8</c:v>
                </c:pt>
                <c:pt idx="859">
                  <c:v>86.9</c:v>
                </c:pt>
                <c:pt idx="860">
                  <c:v>87</c:v>
                </c:pt>
                <c:pt idx="861">
                  <c:v>87.1</c:v>
                </c:pt>
                <c:pt idx="862">
                  <c:v>87.2</c:v>
                </c:pt>
                <c:pt idx="863">
                  <c:v>87.3</c:v>
                </c:pt>
                <c:pt idx="864">
                  <c:v>87.4</c:v>
                </c:pt>
                <c:pt idx="865">
                  <c:v>87.5</c:v>
                </c:pt>
                <c:pt idx="866">
                  <c:v>87.6</c:v>
                </c:pt>
                <c:pt idx="867">
                  <c:v>87.7</c:v>
                </c:pt>
                <c:pt idx="868">
                  <c:v>87.8</c:v>
                </c:pt>
                <c:pt idx="869">
                  <c:v>87.9</c:v>
                </c:pt>
                <c:pt idx="870">
                  <c:v>88</c:v>
                </c:pt>
                <c:pt idx="871">
                  <c:v>88.1</c:v>
                </c:pt>
                <c:pt idx="872">
                  <c:v>88.2</c:v>
                </c:pt>
                <c:pt idx="873">
                  <c:v>88.3</c:v>
                </c:pt>
                <c:pt idx="874">
                  <c:v>88.4</c:v>
                </c:pt>
                <c:pt idx="875">
                  <c:v>88.5</c:v>
                </c:pt>
                <c:pt idx="876">
                  <c:v>88.6</c:v>
                </c:pt>
                <c:pt idx="877">
                  <c:v>88.7</c:v>
                </c:pt>
                <c:pt idx="878">
                  <c:v>88.8</c:v>
                </c:pt>
                <c:pt idx="879">
                  <c:v>88.9</c:v>
                </c:pt>
                <c:pt idx="880">
                  <c:v>89</c:v>
                </c:pt>
                <c:pt idx="881">
                  <c:v>89.1</c:v>
                </c:pt>
                <c:pt idx="882">
                  <c:v>89.2</c:v>
                </c:pt>
                <c:pt idx="883">
                  <c:v>89.3</c:v>
                </c:pt>
                <c:pt idx="884">
                  <c:v>89.4</c:v>
                </c:pt>
                <c:pt idx="885">
                  <c:v>89.5</c:v>
                </c:pt>
                <c:pt idx="886">
                  <c:v>89.6</c:v>
                </c:pt>
                <c:pt idx="887">
                  <c:v>89.7</c:v>
                </c:pt>
                <c:pt idx="888">
                  <c:v>89.8</c:v>
                </c:pt>
                <c:pt idx="889">
                  <c:v>89.9</c:v>
                </c:pt>
                <c:pt idx="890">
                  <c:v>90</c:v>
                </c:pt>
                <c:pt idx="891">
                  <c:v>90.1</c:v>
                </c:pt>
                <c:pt idx="892">
                  <c:v>90.2</c:v>
                </c:pt>
                <c:pt idx="893">
                  <c:v>90.3</c:v>
                </c:pt>
                <c:pt idx="894">
                  <c:v>90.4</c:v>
                </c:pt>
                <c:pt idx="895">
                  <c:v>90.5</c:v>
                </c:pt>
                <c:pt idx="896">
                  <c:v>90.6</c:v>
                </c:pt>
                <c:pt idx="897">
                  <c:v>90.7</c:v>
                </c:pt>
                <c:pt idx="898">
                  <c:v>90.8</c:v>
                </c:pt>
                <c:pt idx="899">
                  <c:v>90.9</c:v>
                </c:pt>
                <c:pt idx="900">
                  <c:v>91</c:v>
                </c:pt>
                <c:pt idx="901">
                  <c:v>91.1</c:v>
                </c:pt>
                <c:pt idx="902">
                  <c:v>91.2</c:v>
                </c:pt>
                <c:pt idx="903">
                  <c:v>91.3</c:v>
                </c:pt>
                <c:pt idx="904">
                  <c:v>91.4</c:v>
                </c:pt>
                <c:pt idx="905">
                  <c:v>91.5</c:v>
                </c:pt>
                <c:pt idx="906">
                  <c:v>91.6</c:v>
                </c:pt>
                <c:pt idx="907">
                  <c:v>91.7</c:v>
                </c:pt>
                <c:pt idx="908">
                  <c:v>91.8</c:v>
                </c:pt>
                <c:pt idx="909">
                  <c:v>91.9</c:v>
                </c:pt>
                <c:pt idx="910">
                  <c:v>92</c:v>
                </c:pt>
                <c:pt idx="911">
                  <c:v>92.1</c:v>
                </c:pt>
                <c:pt idx="912">
                  <c:v>92.2</c:v>
                </c:pt>
                <c:pt idx="913">
                  <c:v>92.3</c:v>
                </c:pt>
                <c:pt idx="914">
                  <c:v>92.4</c:v>
                </c:pt>
                <c:pt idx="915">
                  <c:v>92.5</c:v>
                </c:pt>
                <c:pt idx="916">
                  <c:v>92.6</c:v>
                </c:pt>
                <c:pt idx="917">
                  <c:v>92.7</c:v>
                </c:pt>
                <c:pt idx="918">
                  <c:v>92.8</c:v>
                </c:pt>
                <c:pt idx="919">
                  <c:v>92.9</c:v>
                </c:pt>
                <c:pt idx="920">
                  <c:v>93</c:v>
                </c:pt>
                <c:pt idx="921">
                  <c:v>93.1</c:v>
                </c:pt>
                <c:pt idx="922">
                  <c:v>93.2</c:v>
                </c:pt>
                <c:pt idx="923">
                  <c:v>93.3</c:v>
                </c:pt>
                <c:pt idx="924">
                  <c:v>93.4</c:v>
                </c:pt>
                <c:pt idx="925">
                  <c:v>93.5</c:v>
                </c:pt>
                <c:pt idx="926">
                  <c:v>93.6</c:v>
                </c:pt>
                <c:pt idx="927">
                  <c:v>93.7</c:v>
                </c:pt>
                <c:pt idx="928">
                  <c:v>93.8</c:v>
                </c:pt>
                <c:pt idx="929">
                  <c:v>93.9</c:v>
                </c:pt>
                <c:pt idx="930">
                  <c:v>94</c:v>
                </c:pt>
                <c:pt idx="931">
                  <c:v>94.1</c:v>
                </c:pt>
                <c:pt idx="932">
                  <c:v>94.2</c:v>
                </c:pt>
                <c:pt idx="933">
                  <c:v>94.3</c:v>
                </c:pt>
                <c:pt idx="934">
                  <c:v>94.4</c:v>
                </c:pt>
                <c:pt idx="935">
                  <c:v>94.5</c:v>
                </c:pt>
                <c:pt idx="936">
                  <c:v>94.6</c:v>
                </c:pt>
                <c:pt idx="937">
                  <c:v>94.7</c:v>
                </c:pt>
                <c:pt idx="938">
                  <c:v>94.8</c:v>
                </c:pt>
                <c:pt idx="939">
                  <c:v>94.9</c:v>
                </c:pt>
                <c:pt idx="940">
                  <c:v>95</c:v>
                </c:pt>
                <c:pt idx="941">
                  <c:v>95.1</c:v>
                </c:pt>
                <c:pt idx="942">
                  <c:v>95.2</c:v>
                </c:pt>
                <c:pt idx="943">
                  <c:v>95.3</c:v>
                </c:pt>
                <c:pt idx="944">
                  <c:v>95.4</c:v>
                </c:pt>
                <c:pt idx="945">
                  <c:v>95.5</c:v>
                </c:pt>
                <c:pt idx="946">
                  <c:v>95.6</c:v>
                </c:pt>
                <c:pt idx="947">
                  <c:v>95.7</c:v>
                </c:pt>
                <c:pt idx="948">
                  <c:v>95.8</c:v>
                </c:pt>
                <c:pt idx="949">
                  <c:v>95.9</c:v>
                </c:pt>
                <c:pt idx="950">
                  <c:v>96</c:v>
                </c:pt>
                <c:pt idx="951">
                  <c:v>96.1</c:v>
                </c:pt>
                <c:pt idx="952">
                  <c:v>96.2</c:v>
                </c:pt>
                <c:pt idx="953">
                  <c:v>96.3</c:v>
                </c:pt>
                <c:pt idx="954">
                  <c:v>96.4</c:v>
                </c:pt>
                <c:pt idx="955">
                  <c:v>96.5</c:v>
                </c:pt>
                <c:pt idx="956">
                  <c:v>96.6</c:v>
                </c:pt>
                <c:pt idx="957">
                  <c:v>96.7</c:v>
                </c:pt>
                <c:pt idx="958">
                  <c:v>96.8</c:v>
                </c:pt>
                <c:pt idx="959">
                  <c:v>96.9</c:v>
                </c:pt>
                <c:pt idx="960">
                  <c:v>97</c:v>
                </c:pt>
                <c:pt idx="961">
                  <c:v>97.1</c:v>
                </c:pt>
                <c:pt idx="962">
                  <c:v>97.2</c:v>
                </c:pt>
                <c:pt idx="963">
                  <c:v>97.3</c:v>
                </c:pt>
                <c:pt idx="964">
                  <c:v>97.4</c:v>
                </c:pt>
                <c:pt idx="965">
                  <c:v>97.5</c:v>
                </c:pt>
                <c:pt idx="966">
                  <c:v>97.6</c:v>
                </c:pt>
                <c:pt idx="967">
                  <c:v>97.7</c:v>
                </c:pt>
                <c:pt idx="968">
                  <c:v>97.8</c:v>
                </c:pt>
                <c:pt idx="969">
                  <c:v>97.9</c:v>
                </c:pt>
                <c:pt idx="970">
                  <c:v>98</c:v>
                </c:pt>
                <c:pt idx="971">
                  <c:v>98.1</c:v>
                </c:pt>
                <c:pt idx="972">
                  <c:v>98.2</c:v>
                </c:pt>
                <c:pt idx="973">
                  <c:v>98.3</c:v>
                </c:pt>
                <c:pt idx="974">
                  <c:v>98.4</c:v>
                </c:pt>
                <c:pt idx="975">
                  <c:v>98.5</c:v>
                </c:pt>
                <c:pt idx="976">
                  <c:v>98.6</c:v>
                </c:pt>
                <c:pt idx="977">
                  <c:v>98.7</c:v>
                </c:pt>
                <c:pt idx="978">
                  <c:v>98.8</c:v>
                </c:pt>
                <c:pt idx="979">
                  <c:v>98.9</c:v>
                </c:pt>
                <c:pt idx="980">
                  <c:v>99</c:v>
                </c:pt>
                <c:pt idx="981">
                  <c:v>99.1</c:v>
                </c:pt>
                <c:pt idx="982">
                  <c:v>99.2</c:v>
                </c:pt>
                <c:pt idx="983">
                  <c:v>99.3</c:v>
                </c:pt>
                <c:pt idx="984">
                  <c:v>99.4</c:v>
                </c:pt>
                <c:pt idx="985">
                  <c:v>99.5</c:v>
                </c:pt>
                <c:pt idx="986">
                  <c:v>99.6</c:v>
                </c:pt>
                <c:pt idx="987">
                  <c:v>99.7</c:v>
                </c:pt>
                <c:pt idx="988">
                  <c:v>99.8</c:v>
                </c:pt>
                <c:pt idx="989">
                  <c:v>99.9</c:v>
                </c:pt>
                <c:pt idx="990">
                  <c:v>100</c:v>
                </c:pt>
              </c:numCache>
            </c:numRef>
          </c:xVal>
          <c:yVal>
            <c:numRef>
              <c:f>'EP30-2 RGA scans ASCII'!$F$23:$F$1013</c:f>
              <c:numCache>
                <c:formatCode>0.00E+00</c:formatCode>
                <c:ptCount val="991"/>
                <c:pt idx="0">
                  <c:v>1.8696023767082593E-13</c:v>
                </c:pt>
                <c:pt idx="1">
                  <c:v>3.656078906714201E-13</c:v>
                </c:pt>
                <c:pt idx="2">
                  <c:v>1.1312406892453952E-12</c:v>
                </c:pt>
                <c:pt idx="3">
                  <c:v>2.1165298918597741E-11</c:v>
                </c:pt>
                <c:pt idx="4">
                  <c:v>5.4420748549019601E-10</c:v>
                </c:pt>
                <c:pt idx="5">
                  <c:v>8.6111776475341652E-10</c:v>
                </c:pt>
                <c:pt idx="6">
                  <c:v>6.3395198935234699E-10</c:v>
                </c:pt>
                <c:pt idx="7">
                  <c:v>4.2501556629827687E-10</c:v>
                </c:pt>
                <c:pt idx="8">
                  <c:v>1.0291693290552585E-10</c:v>
                </c:pt>
                <c:pt idx="9">
                  <c:v>5.9087332620320846E-12</c:v>
                </c:pt>
                <c:pt idx="10">
                  <c:v>1.3527974331550801E-12</c:v>
                </c:pt>
                <c:pt idx="11">
                  <c:v>5.4649915626856811E-13</c:v>
                </c:pt>
                <c:pt idx="12">
                  <c:v>2.8007016042780748E-13</c:v>
                </c:pt>
                <c:pt idx="13">
                  <c:v>1.0016047534165182E-13</c:v>
                </c:pt>
                <c:pt idx="14">
                  <c:v>1.1250034462269758E-13</c:v>
                </c:pt>
                <c:pt idx="15">
                  <c:v>8.9783767082590626E-14</c:v>
                </c:pt>
                <c:pt idx="16">
                  <c:v>8.9643541295306013E-14</c:v>
                </c:pt>
                <c:pt idx="17">
                  <c:v>1.4058756981580515E-13</c:v>
                </c:pt>
                <c:pt idx="18">
                  <c:v>1.6452411170528819E-13</c:v>
                </c:pt>
                <c:pt idx="19">
                  <c:v>2.0056213903743316E-13</c:v>
                </c:pt>
                <c:pt idx="20">
                  <c:v>2.4277010101010101E-13</c:v>
                </c:pt>
                <c:pt idx="21">
                  <c:v>5.7734882947118241E-13</c:v>
                </c:pt>
                <c:pt idx="22">
                  <c:v>1.2336055139631612E-12</c:v>
                </c:pt>
                <c:pt idx="23">
                  <c:v>1.9824112180629828E-12</c:v>
                </c:pt>
                <c:pt idx="24">
                  <c:v>2.5573369459298872E-12</c:v>
                </c:pt>
                <c:pt idx="25">
                  <c:v>2.5853821033868095E-12</c:v>
                </c:pt>
                <c:pt idx="26">
                  <c:v>2.3329756862745097E-12</c:v>
                </c:pt>
                <c:pt idx="27">
                  <c:v>1.7860951158645275E-12</c:v>
                </c:pt>
                <c:pt idx="28">
                  <c:v>1.0218645751633987E-12</c:v>
                </c:pt>
                <c:pt idx="29">
                  <c:v>4.0346885323826502E-13</c:v>
                </c:pt>
                <c:pt idx="30">
                  <c:v>2.0897568627450983E-13</c:v>
                </c:pt>
                <c:pt idx="31">
                  <c:v>1.0436724896019016E-13</c:v>
                </c:pt>
                <c:pt idx="32">
                  <c:v>1.0226386215092099E-13</c:v>
                </c:pt>
                <c:pt idx="33">
                  <c:v>1.2803736185383244E-13</c:v>
                </c:pt>
                <c:pt idx="34">
                  <c:v>8.8381509209744519E-14</c:v>
                </c:pt>
                <c:pt idx="35">
                  <c:v>8.7119477124183025E-14</c:v>
                </c:pt>
                <c:pt idx="36">
                  <c:v>8.8101057635175305E-14</c:v>
                </c:pt>
                <c:pt idx="37">
                  <c:v>1.0604995840760548E-13</c:v>
                </c:pt>
                <c:pt idx="38">
                  <c:v>1.2625649435531789E-13</c:v>
                </c:pt>
                <c:pt idx="39">
                  <c:v>1.1984817587641118E-13</c:v>
                </c:pt>
                <c:pt idx="40">
                  <c:v>1.2186742721330958E-13</c:v>
                </c:pt>
                <c:pt idx="41">
                  <c:v>7.9687510398098649E-14</c:v>
                </c:pt>
                <c:pt idx="42">
                  <c:v>1.1418305407011291E-13</c:v>
                </c:pt>
                <c:pt idx="43">
                  <c:v>1.1418305407011291E-13</c:v>
                </c:pt>
                <c:pt idx="44">
                  <c:v>6.0757029114676189E-14</c:v>
                </c:pt>
                <c:pt idx="45">
                  <c:v>1.1869832442067737E-13</c:v>
                </c:pt>
                <c:pt idx="46">
                  <c:v>9.5953701723113508E-14</c:v>
                </c:pt>
                <c:pt idx="47">
                  <c:v>1.1151876411170531E-13</c:v>
                </c:pt>
                <c:pt idx="48">
                  <c:v>1.0128228163992872E-13</c:v>
                </c:pt>
                <c:pt idx="49">
                  <c:v>9.6234153297682734E-14</c:v>
                </c:pt>
                <c:pt idx="50">
                  <c:v>1.1698756981580513E-13</c:v>
                </c:pt>
                <c:pt idx="51">
                  <c:v>1.1418305407011291E-13</c:v>
                </c:pt>
                <c:pt idx="52">
                  <c:v>1.0773266785502082E-13</c:v>
                </c:pt>
                <c:pt idx="53">
                  <c:v>1.0696423054070131E-14</c:v>
                </c:pt>
                <c:pt idx="54">
                  <c:v>7.351757575757578E-14</c:v>
                </c:pt>
                <c:pt idx="55">
                  <c:v>9.006421865715984E-14</c:v>
                </c:pt>
                <c:pt idx="56">
                  <c:v>9.3569863339275121E-14</c:v>
                </c:pt>
                <c:pt idx="57">
                  <c:v>1.0044092691622104E-13</c:v>
                </c:pt>
                <c:pt idx="58">
                  <c:v>8.3193155080213917E-14</c:v>
                </c:pt>
                <c:pt idx="59">
                  <c:v>9.7916862745098068E-14</c:v>
                </c:pt>
                <c:pt idx="60">
                  <c:v>8.3193155080213917E-14</c:v>
                </c:pt>
                <c:pt idx="61">
                  <c:v>1.0801311942959005E-13</c:v>
                </c:pt>
                <c:pt idx="62">
                  <c:v>8.375405822935237E-14</c:v>
                </c:pt>
                <c:pt idx="63">
                  <c:v>1.2026885323826502E-13</c:v>
                </c:pt>
                <c:pt idx="64">
                  <c:v>1.2507859774212717E-13</c:v>
                </c:pt>
                <c:pt idx="65">
                  <c:v>9.5533024361259668E-14</c:v>
                </c:pt>
                <c:pt idx="66">
                  <c:v>1.3375857397504458E-13</c:v>
                </c:pt>
                <c:pt idx="67">
                  <c:v>9.4551443850267413E-14</c:v>
                </c:pt>
                <c:pt idx="68">
                  <c:v>7.7023220439691048E-14</c:v>
                </c:pt>
                <c:pt idx="69">
                  <c:v>8.0949542483660156E-14</c:v>
                </c:pt>
                <c:pt idx="70">
                  <c:v>1.1869832442067737E-13</c:v>
                </c:pt>
                <c:pt idx="71">
                  <c:v>1.0366612002376711E-13</c:v>
                </c:pt>
                <c:pt idx="72">
                  <c:v>9.2307831253713627E-14</c:v>
                </c:pt>
                <c:pt idx="73">
                  <c:v>1.0534882947118243E-13</c:v>
                </c:pt>
                <c:pt idx="74">
                  <c:v>9.7075508021390389E-14</c:v>
                </c:pt>
                <c:pt idx="75">
                  <c:v>7.3657801544860393E-14</c:v>
                </c:pt>
                <c:pt idx="76">
                  <c:v>1.2817758764111705E-13</c:v>
                </c:pt>
                <c:pt idx="77">
                  <c:v>9.1326250742721346E-14</c:v>
                </c:pt>
                <c:pt idx="78">
                  <c:v>1.010018300653595E-13</c:v>
                </c:pt>
                <c:pt idx="79">
                  <c:v>9.8617991681521109E-14</c:v>
                </c:pt>
                <c:pt idx="80">
                  <c:v>8.8521734997029132E-14</c:v>
                </c:pt>
                <c:pt idx="81">
                  <c:v>5.6129578134284027E-14</c:v>
                </c:pt>
                <c:pt idx="82">
                  <c:v>1.2809345216874631E-13</c:v>
                </c:pt>
                <c:pt idx="83">
                  <c:v>6.6506286393345231E-14</c:v>
                </c:pt>
                <c:pt idx="84">
                  <c:v>9.4551443850267413E-14</c:v>
                </c:pt>
                <c:pt idx="85">
                  <c:v>8.1931122994652423E-14</c:v>
                </c:pt>
                <c:pt idx="86">
                  <c:v>1.0030070112893643E-13</c:v>
                </c:pt>
                <c:pt idx="87">
                  <c:v>8.2071348781937036E-14</c:v>
                </c:pt>
                <c:pt idx="88">
                  <c:v>1.1572553773024363E-13</c:v>
                </c:pt>
                <c:pt idx="89">
                  <c:v>9.9319120617944175E-14</c:v>
                </c:pt>
                <c:pt idx="90">
                  <c:v>9.2167605466429013E-14</c:v>
                </c:pt>
                <c:pt idx="91">
                  <c:v>7.4218704693998821E-14</c:v>
                </c:pt>
                <c:pt idx="92">
                  <c:v>1.2437746880570411E-13</c:v>
                </c:pt>
                <c:pt idx="93">
                  <c:v>8.375405822935237E-14</c:v>
                </c:pt>
                <c:pt idx="94">
                  <c:v>1.3353421271538921E-13</c:v>
                </c:pt>
                <c:pt idx="95">
                  <c:v>1.200585145573381E-13</c:v>
                </c:pt>
                <c:pt idx="96">
                  <c:v>5.5428449197860974E-14</c:v>
                </c:pt>
                <c:pt idx="97">
                  <c:v>9.1186024955436746E-14</c:v>
                </c:pt>
                <c:pt idx="98">
                  <c:v>1.3636677361853836E-13</c:v>
                </c:pt>
                <c:pt idx="99">
                  <c:v>1.3660515745692219E-13</c:v>
                </c:pt>
                <c:pt idx="100">
                  <c:v>2.0911591206179442E-13</c:v>
                </c:pt>
                <c:pt idx="101">
                  <c:v>2.9409273915626855E-13</c:v>
                </c:pt>
                <c:pt idx="102">
                  <c:v>8.6481169340463462E-13</c:v>
                </c:pt>
                <c:pt idx="103">
                  <c:v>1.9263209031491387E-12</c:v>
                </c:pt>
                <c:pt idx="104">
                  <c:v>2.9359465715983363E-12</c:v>
                </c:pt>
                <c:pt idx="105">
                  <c:v>3.3986916696375522E-12</c:v>
                </c:pt>
                <c:pt idx="106">
                  <c:v>3.3145561972667858E-12</c:v>
                </c:pt>
                <c:pt idx="107">
                  <c:v>2.7536530481283421E-12</c:v>
                </c:pt>
                <c:pt idx="108">
                  <c:v>1.7860951158645275E-12</c:v>
                </c:pt>
                <c:pt idx="109">
                  <c:v>8.0451460487225194E-13</c:v>
                </c:pt>
                <c:pt idx="110">
                  <c:v>3.1091983363042194E-13</c:v>
                </c:pt>
                <c:pt idx="111">
                  <c:v>2.123411051693405E-13</c:v>
                </c:pt>
                <c:pt idx="112">
                  <c:v>1.554094355317885E-13</c:v>
                </c:pt>
                <c:pt idx="113">
                  <c:v>2.3253361853832445E-13</c:v>
                </c:pt>
                <c:pt idx="114">
                  <c:v>2.4375168152109331E-13</c:v>
                </c:pt>
                <c:pt idx="115">
                  <c:v>2.7165661319073089E-13</c:v>
                </c:pt>
                <c:pt idx="116">
                  <c:v>2.3603926322043968E-13</c:v>
                </c:pt>
                <c:pt idx="117">
                  <c:v>2.3211294117647061E-13</c:v>
                </c:pt>
                <c:pt idx="118">
                  <c:v>2.1921216874628639E-13</c:v>
                </c:pt>
                <c:pt idx="119">
                  <c:v>2.2355916815210935E-13</c:v>
                </c:pt>
                <c:pt idx="120">
                  <c:v>3.0671306001188359E-13</c:v>
                </c:pt>
                <c:pt idx="121">
                  <c:v>6.5447301247771839E-13</c:v>
                </c:pt>
                <c:pt idx="122">
                  <c:v>1.9122983244206772E-12</c:v>
                </c:pt>
                <c:pt idx="123">
                  <c:v>6.6379073559120622E-12</c:v>
                </c:pt>
                <c:pt idx="124">
                  <c:v>1.1896374379084969E-11</c:v>
                </c:pt>
                <c:pt idx="125">
                  <c:v>1.3256564515745694E-11</c:v>
                </c:pt>
                <c:pt idx="126">
                  <c:v>1.2485322685680334E-11</c:v>
                </c:pt>
                <c:pt idx="127">
                  <c:v>1.0311822982768867E-11</c:v>
                </c:pt>
                <c:pt idx="128">
                  <c:v>6.6659525133689836E-12</c:v>
                </c:pt>
                <c:pt idx="129">
                  <c:v>1.9543660606060606E-12</c:v>
                </c:pt>
                <c:pt idx="130">
                  <c:v>7.4561977421271548E-13</c:v>
                </c:pt>
                <c:pt idx="131">
                  <c:v>3.4317176470588238E-13</c:v>
                </c:pt>
                <c:pt idx="132">
                  <c:v>2.3982535947712424E-13</c:v>
                </c:pt>
                <c:pt idx="133">
                  <c:v>2.8848370766488418E-13</c:v>
                </c:pt>
                <c:pt idx="134">
                  <c:v>4.1328465834818779E-13</c:v>
                </c:pt>
                <c:pt idx="135">
                  <c:v>4.3712304218657159E-13</c:v>
                </c:pt>
                <c:pt idx="136">
                  <c:v>4.721794890077243E-13</c:v>
                </c:pt>
                <c:pt idx="137">
                  <c:v>4.9461561497326201E-13</c:v>
                </c:pt>
                <c:pt idx="138">
                  <c:v>4.0346885323826502E-13</c:v>
                </c:pt>
                <c:pt idx="139">
                  <c:v>3.2073563874034467E-13</c:v>
                </c:pt>
                <c:pt idx="140">
                  <c:v>3.5018305407011294E-13</c:v>
                </c:pt>
                <c:pt idx="141">
                  <c:v>4.8620206773618542E-13</c:v>
                </c:pt>
                <c:pt idx="142">
                  <c:v>1.1845264884135471E-12</c:v>
                </c:pt>
                <c:pt idx="143">
                  <c:v>3.5108722994652407E-12</c:v>
                </c:pt>
                <c:pt idx="144">
                  <c:v>7.4512169221628041E-12</c:v>
                </c:pt>
                <c:pt idx="145">
                  <c:v>8.4327974331550819E-12</c:v>
                </c:pt>
                <c:pt idx="146">
                  <c:v>8.236481330956627E-12</c:v>
                </c:pt>
                <c:pt idx="147">
                  <c:v>7.1988105050505047E-12</c:v>
                </c:pt>
                <c:pt idx="148">
                  <c:v>5.2917397979797977E-12</c:v>
                </c:pt>
                <c:pt idx="149">
                  <c:v>2.052524111705288E-12</c:v>
                </c:pt>
                <c:pt idx="150">
                  <c:v>1.1354474628639333E-12</c:v>
                </c:pt>
                <c:pt idx="151">
                  <c:v>1.2013535828877005E-12</c:v>
                </c:pt>
                <c:pt idx="152">
                  <c:v>3.0621497801544864E-12</c:v>
                </c:pt>
                <c:pt idx="153">
                  <c:v>1.2359119477124183E-11</c:v>
                </c:pt>
                <c:pt idx="154">
                  <c:v>2.4530717813428401E-11</c:v>
                </c:pt>
                <c:pt idx="155">
                  <c:v>2.8597265644682114E-11</c:v>
                </c:pt>
                <c:pt idx="156">
                  <c:v>2.5512298324420682E-11</c:v>
                </c:pt>
                <c:pt idx="157">
                  <c:v>2.270778257872846E-11</c:v>
                </c:pt>
                <c:pt idx="158">
                  <c:v>1.6397622150920977E-11</c:v>
                </c:pt>
                <c:pt idx="159">
                  <c:v>5.1935817468805702E-12</c:v>
                </c:pt>
                <c:pt idx="160">
                  <c:v>2.3610208437314323E-12</c:v>
                </c:pt>
                <c:pt idx="161">
                  <c:v>3.903504503862151E-12</c:v>
                </c:pt>
                <c:pt idx="162">
                  <c:v>1.3368745145573381E-11</c:v>
                </c:pt>
                <c:pt idx="163">
                  <c:v>5.0472488461081398E-11</c:v>
                </c:pt>
                <c:pt idx="164">
                  <c:v>9.7448127201426022E-11</c:v>
                </c:pt>
                <c:pt idx="165">
                  <c:v>1.0894664175876412E-10</c:v>
                </c:pt>
                <c:pt idx="166">
                  <c:v>9.8990610861556742E-11</c:v>
                </c:pt>
                <c:pt idx="167">
                  <c:v>8.6370290005941775E-11</c:v>
                </c:pt>
                <c:pt idx="168">
                  <c:v>6.0428519358288768E-11</c:v>
                </c:pt>
                <c:pt idx="169">
                  <c:v>1.5275815852644087E-11</c:v>
                </c:pt>
                <c:pt idx="170">
                  <c:v>1.9263209031491387E-12</c:v>
                </c:pt>
                <c:pt idx="171">
                  <c:v>8.5639814616755793E-13</c:v>
                </c:pt>
                <c:pt idx="172">
                  <c:v>6.4605946524064179E-13</c:v>
                </c:pt>
                <c:pt idx="173">
                  <c:v>1.0260713487819372E-12</c:v>
                </c:pt>
                <c:pt idx="174">
                  <c:v>1.6739144860368391E-12</c:v>
                </c:pt>
                <c:pt idx="175">
                  <c:v>2.3049305288175878E-12</c:v>
                </c:pt>
                <c:pt idx="176">
                  <c:v>2.4591788948306598E-12</c:v>
                </c:pt>
                <c:pt idx="177">
                  <c:v>2.5994046821152702E-12</c:v>
                </c:pt>
                <c:pt idx="178">
                  <c:v>2.1086144266191325E-12</c:v>
                </c:pt>
                <c:pt idx="179">
                  <c:v>1.1676993939393941E-12</c:v>
                </c:pt>
                <c:pt idx="180">
                  <c:v>5.0022464646464644E-13</c:v>
                </c:pt>
                <c:pt idx="181">
                  <c:v>2.7039458110516932E-13</c:v>
                </c:pt>
                <c:pt idx="182">
                  <c:v>2.9128822341057639E-13</c:v>
                </c:pt>
                <c:pt idx="183">
                  <c:v>3.8664175876411173E-13</c:v>
                </c:pt>
                <c:pt idx="184">
                  <c:v>8.7322524064171132E-13</c:v>
                </c:pt>
                <c:pt idx="185">
                  <c:v>1.4888164468211529E-12</c:v>
                </c:pt>
                <c:pt idx="186">
                  <c:v>1.842185430778372E-12</c:v>
                </c:pt>
                <c:pt idx="187">
                  <c:v>1.7720725371360668E-12</c:v>
                </c:pt>
                <c:pt idx="188">
                  <c:v>1.7019596434937612E-12</c:v>
                </c:pt>
                <c:pt idx="189">
                  <c:v>1.1326429471182411E-12</c:v>
                </c:pt>
                <c:pt idx="190">
                  <c:v>4.4553658942364829E-13</c:v>
                </c:pt>
                <c:pt idx="191">
                  <c:v>2.0813433155080217E-13</c:v>
                </c:pt>
                <c:pt idx="192">
                  <c:v>1.4026505050505052E-13</c:v>
                </c:pt>
                <c:pt idx="193">
                  <c:v>1.0675108734402854E-13</c:v>
                </c:pt>
                <c:pt idx="194">
                  <c:v>1.2582179441473561E-13</c:v>
                </c:pt>
                <c:pt idx="195">
                  <c:v>7.8145026737967928E-14</c:v>
                </c:pt>
                <c:pt idx="196">
                  <c:v>1.1740824717765894E-13</c:v>
                </c:pt>
                <c:pt idx="197">
                  <c:v>7.1414188948306606E-14</c:v>
                </c:pt>
                <c:pt idx="198">
                  <c:v>9.146647653000596E-14</c:v>
                </c:pt>
                <c:pt idx="199">
                  <c:v>1.1819351158645278E-13</c:v>
                </c:pt>
                <c:pt idx="200">
                  <c:v>1.0787289364230543E-13</c:v>
                </c:pt>
                <c:pt idx="201">
                  <c:v>8.3473606654783143E-14</c:v>
                </c:pt>
                <c:pt idx="202">
                  <c:v>1.0324544266191327E-13</c:v>
                </c:pt>
                <c:pt idx="203">
                  <c:v>1.3877865715983364E-13</c:v>
                </c:pt>
                <c:pt idx="204">
                  <c:v>2.1851103980986338E-13</c:v>
                </c:pt>
                <c:pt idx="205">
                  <c:v>2.3744152109328581E-13</c:v>
                </c:pt>
                <c:pt idx="206">
                  <c:v>2.5104342245989304E-13</c:v>
                </c:pt>
                <c:pt idx="207">
                  <c:v>2.8848370766488418E-13</c:v>
                </c:pt>
                <c:pt idx="208">
                  <c:v>2.8567919191919191E-13</c:v>
                </c:pt>
                <c:pt idx="209">
                  <c:v>2.1752945929887111E-13</c:v>
                </c:pt>
                <c:pt idx="210">
                  <c:v>1.607380154486037E-13</c:v>
                </c:pt>
                <c:pt idx="211">
                  <c:v>1.0717176470588237E-13</c:v>
                </c:pt>
                <c:pt idx="212">
                  <c:v>1.1684734402852052E-13</c:v>
                </c:pt>
                <c:pt idx="213">
                  <c:v>1.3332387403446227E-13</c:v>
                </c:pt>
                <c:pt idx="214">
                  <c:v>9.5252572786690442E-14</c:v>
                </c:pt>
                <c:pt idx="215">
                  <c:v>1.2422322043969105E-13</c:v>
                </c:pt>
                <c:pt idx="216">
                  <c:v>8.4034509803921596E-14</c:v>
                </c:pt>
                <c:pt idx="217">
                  <c:v>1.0268453951277483E-13</c:v>
                </c:pt>
                <c:pt idx="218">
                  <c:v>1.2486825906120025E-13</c:v>
                </c:pt>
                <c:pt idx="219">
                  <c:v>1.0576950683303626E-13</c:v>
                </c:pt>
                <c:pt idx="220">
                  <c:v>9.0204444444444453E-14</c:v>
                </c:pt>
                <c:pt idx="221">
                  <c:v>1.0478792632204398E-13</c:v>
                </c:pt>
                <c:pt idx="222">
                  <c:v>1.0647063576945931E-13</c:v>
                </c:pt>
                <c:pt idx="223">
                  <c:v>1.327307189542484E-13</c:v>
                </c:pt>
                <c:pt idx="224">
                  <c:v>1.2681739750445635E-13</c:v>
                </c:pt>
                <c:pt idx="225">
                  <c:v>1.1067740938799763E-13</c:v>
                </c:pt>
                <c:pt idx="226">
                  <c:v>1.2289107546048725E-13</c:v>
                </c:pt>
                <c:pt idx="227">
                  <c:v>1.410362923351159E-13</c:v>
                </c:pt>
                <c:pt idx="228">
                  <c:v>1.2608822341057637E-13</c:v>
                </c:pt>
                <c:pt idx="229">
                  <c:v>1.0941537730243615E-13</c:v>
                </c:pt>
                <c:pt idx="230">
                  <c:v>9.9880023767082603E-14</c:v>
                </c:pt>
                <c:pt idx="231">
                  <c:v>1.1067740938799763E-13</c:v>
                </c:pt>
                <c:pt idx="232">
                  <c:v>7.8425478312537155E-14</c:v>
                </c:pt>
                <c:pt idx="233">
                  <c:v>1.4248061794414738E-13</c:v>
                </c:pt>
                <c:pt idx="234">
                  <c:v>1.3060349376114085E-13</c:v>
                </c:pt>
                <c:pt idx="235">
                  <c:v>9.5112346999405828E-14</c:v>
                </c:pt>
                <c:pt idx="236">
                  <c:v>1.327012715389186E-13</c:v>
                </c:pt>
                <c:pt idx="237">
                  <c:v>1.5372672608437317E-13</c:v>
                </c:pt>
                <c:pt idx="238">
                  <c:v>2.0490913844325612E-13</c:v>
                </c:pt>
                <c:pt idx="239">
                  <c:v>2.1514562091503271E-13</c:v>
                </c:pt>
                <c:pt idx="240">
                  <c:v>1.8583843137254905E-13</c:v>
                </c:pt>
                <c:pt idx="241">
                  <c:v>1.5526920974450389E-13</c:v>
                </c:pt>
                <c:pt idx="242">
                  <c:v>1.8752114081996438E-13</c:v>
                </c:pt>
                <c:pt idx="243">
                  <c:v>1.2593397504456332E-13</c:v>
                </c:pt>
                <c:pt idx="244">
                  <c:v>2.1837081402257876E-13</c:v>
                </c:pt>
                <c:pt idx="245">
                  <c:v>4.0487111111111115E-13</c:v>
                </c:pt>
                <c:pt idx="246">
                  <c:v>6.3904817587641113E-13</c:v>
                </c:pt>
                <c:pt idx="247">
                  <c:v>8.1292815210932863E-13</c:v>
                </c:pt>
                <c:pt idx="248">
                  <c:v>7.0355203802733222E-13</c:v>
                </c:pt>
                <c:pt idx="249">
                  <c:v>6.0819850267379682E-13</c:v>
                </c:pt>
                <c:pt idx="250">
                  <c:v>4.0487111111111115E-13</c:v>
                </c:pt>
                <c:pt idx="251">
                  <c:v>2.8287467617349975E-13</c:v>
                </c:pt>
                <c:pt idx="252">
                  <c:v>2.3225316696375522E-13</c:v>
                </c:pt>
                <c:pt idx="253">
                  <c:v>3.2213789661319075E-13</c:v>
                </c:pt>
                <c:pt idx="254">
                  <c:v>5.2826980392156859E-13</c:v>
                </c:pt>
                <c:pt idx="255">
                  <c:v>1.1522745573380867E-12</c:v>
                </c:pt>
                <c:pt idx="256">
                  <c:v>2.1366595840760548E-12</c:v>
                </c:pt>
                <c:pt idx="257">
                  <c:v>2.8938788354129534E-12</c:v>
                </c:pt>
                <c:pt idx="258">
                  <c:v>3.1042175163398694E-12</c:v>
                </c:pt>
                <c:pt idx="259">
                  <c:v>2.8938788354129534E-12</c:v>
                </c:pt>
                <c:pt idx="260">
                  <c:v>2.7256078906714203E-12</c:v>
                </c:pt>
                <c:pt idx="261">
                  <c:v>3.8333916102198458E-12</c:v>
                </c:pt>
                <c:pt idx="262">
                  <c:v>6.6519299346405221E-12</c:v>
                </c:pt>
                <c:pt idx="263">
                  <c:v>1.4714912703505645E-11</c:v>
                </c:pt>
                <c:pt idx="264">
                  <c:v>4.3040521734997031E-11</c:v>
                </c:pt>
                <c:pt idx="265">
                  <c:v>1.1553725376114082E-10</c:v>
                </c:pt>
                <c:pt idx="266">
                  <c:v>2.020565645157457E-10</c:v>
                </c:pt>
                <c:pt idx="267">
                  <c:v>1.9784979089720739E-10</c:v>
                </c:pt>
                <c:pt idx="268">
                  <c:v>1.67000117694593E-10</c:v>
                </c:pt>
                <c:pt idx="269">
                  <c:v>1.0852596439691028E-10</c:v>
                </c:pt>
                <c:pt idx="270">
                  <c:v>2.1025073131313132E-11</c:v>
                </c:pt>
                <c:pt idx="271">
                  <c:v>2.0104563755199051E-12</c:v>
                </c:pt>
                <c:pt idx="272">
                  <c:v>7.3440171122994652E-13</c:v>
                </c:pt>
                <c:pt idx="273">
                  <c:v>3.2073563874034467E-13</c:v>
                </c:pt>
                <c:pt idx="274">
                  <c:v>3.4176950683303625E-13</c:v>
                </c:pt>
                <c:pt idx="275">
                  <c:v>6.0960076054664306E-13</c:v>
                </c:pt>
                <c:pt idx="276">
                  <c:v>1.0443007011289364E-12</c:v>
                </c:pt>
                <c:pt idx="277">
                  <c:v>1.4747938680926915E-12</c:v>
                </c:pt>
                <c:pt idx="278">
                  <c:v>1.5477112774806892E-12</c:v>
                </c:pt>
                <c:pt idx="279">
                  <c:v>1.3345680808080809E-12</c:v>
                </c:pt>
                <c:pt idx="280">
                  <c:v>8.115258942364826E-13</c:v>
                </c:pt>
                <c:pt idx="281">
                  <c:v>3.5579208556149732E-13</c:v>
                </c:pt>
                <c:pt idx="282">
                  <c:v>2.3617948900772434E-13</c:v>
                </c:pt>
                <c:pt idx="283">
                  <c:v>1.7518127153891862E-13</c:v>
                </c:pt>
                <c:pt idx="284">
                  <c:v>1.6059778966131909E-13</c:v>
                </c:pt>
                <c:pt idx="285">
                  <c:v>3.0811531788472968E-13</c:v>
                </c:pt>
                <c:pt idx="286">
                  <c:v>5.6332625074272139E-13</c:v>
                </c:pt>
                <c:pt idx="287">
                  <c:v>7.7927396316102206E-13</c:v>
                </c:pt>
                <c:pt idx="288">
                  <c:v>7.5824009506833037E-13</c:v>
                </c:pt>
                <c:pt idx="289">
                  <c:v>6.9794300653594779E-13</c:v>
                </c:pt>
                <c:pt idx="290">
                  <c:v>4.9882238859180041E-13</c:v>
                </c:pt>
                <c:pt idx="291">
                  <c:v>2.150053951277481E-13</c:v>
                </c:pt>
                <c:pt idx="292">
                  <c:v>1.3656308972073681E-13</c:v>
                </c:pt>
                <c:pt idx="293">
                  <c:v>1.1726802139037436E-13</c:v>
                </c:pt>
                <c:pt idx="294">
                  <c:v>1.0086160427807488E-13</c:v>
                </c:pt>
                <c:pt idx="295">
                  <c:v>1.2936950683303627E-13</c:v>
                </c:pt>
                <c:pt idx="296">
                  <c:v>1.3677342840166371E-13</c:v>
                </c:pt>
                <c:pt idx="297">
                  <c:v>1.5428762923351162E-13</c:v>
                </c:pt>
                <c:pt idx="298">
                  <c:v>2.1921216874628639E-13</c:v>
                </c:pt>
                <c:pt idx="299">
                  <c:v>2.7305887106357702E-13</c:v>
                </c:pt>
                <c:pt idx="300">
                  <c:v>2.8848370766488418E-13</c:v>
                </c:pt>
                <c:pt idx="301">
                  <c:v>4.6096142602495544E-13</c:v>
                </c:pt>
                <c:pt idx="302">
                  <c:v>6.2783011289364238E-13</c:v>
                </c:pt>
                <c:pt idx="303">
                  <c:v>8.6200717765894236E-13</c:v>
                </c:pt>
                <c:pt idx="304">
                  <c:v>1.6879370647653E-12</c:v>
                </c:pt>
                <c:pt idx="305">
                  <c:v>4.4223399168152105E-12</c:v>
                </c:pt>
                <c:pt idx="306">
                  <c:v>1.3144383885918005E-11</c:v>
                </c:pt>
                <c:pt idx="307">
                  <c:v>2.0043492620320858E-11</c:v>
                </c:pt>
                <c:pt idx="308">
                  <c:v>1.9622815258467021E-11</c:v>
                </c:pt>
                <c:pt idx="309">
                  <c:v>1.4434461128936423E-11</c:v>
                </c:pt>
                <c:pt idx="310">
                  <c:v>6.2873428877005345E-12</c:v>
                </c:pt>
                <c:pt idx="311">
                  <c:v>1.5477112774806892E-12</c:v>
                </c:pt>
                <c:pt idx="312">
                  <c:v>5.8856689245395137E-13</c:v>
                </c:pt>
                <c:pt idx="313">
                  <c:v>2.982995127748069E-13</c:v>
                </c:pt>
                <c:pt idx="314">
                  <c:v>1.6971246583481878E-13</c:v>
                </c:pt>
                <c:pt idx="315">
                  <c:v>1.3762880570409983E-13</c:v>
                </c:pt>
                <c:pt idx="316">
                  <c:v>9.8758217468805722E-14</c:v>
                </c:pt>
                <c:pt idx="317">
                  <c:v>1.19020843731432E-13</c:v>
                </c:pt>
                <c:pt idx="318">
                  <c:v>1.37755008912656E-13</c:v>
                </c:pt>
                <c:pt idx="319">
                  <c:v>1.164266666666667E-13</c:v>
                </c:pt>
                <c:pt idx="320">
                  <c:v>1.0604995840760548E-13</c:v>
                </c:pt>
                <c:pt idx="321">
                  <c:v>7.0152156862745112E-14</c:v>
                </c:pt>
                <c:pt idx="322">
                  <c:v>9.286873440285208E-14</c:v>
                </c:pt>
                <c:pt idx="323">
                  <c:v>1.3597414141414145E-13</c:v>
                </c:pt>
                <c:pt idx="324">
                  <c:v>7.309689839572194E-14</c:v>
                </c:pt>
                <c:pt idx="325">
                  <c:v>1.0086160427807488E-13</c:v>
                </c:pt>
                <c:pt idx="326">
                  <c:v>1.3417925133689841E-13</c:v>
                </c:pt>
                <c:pt idx="327">
                  <c:v>1.6045756387403448E-13</c:v>
                </c:pt>
                <c:pt idx="328">
                  <c:v>2.0392755793226383E-13</c:v>
                </c:pt>
                <c:pt idx="329">
                  <c:v>1.6115869281045752E-13</c:v>
                </c:pt>
                <c:pt idx="330">
                  <c:v>1.5106243612596554E-13</c:v>
                </c:pt>
                <c:pt idx="331">
                  <c:v>1.2777093285799171E-13</c:v>
                </c:pt>
                <c:pt idx="332">
                  <c:v>1.1656689245395131E-13</c:v>
                </c:pt>
                <c:pt idx="333">
                  <c:v>1.0324544266191327E-13</c:v>
                </c:pt>
                <c:pt idx="334">
                  <c:v>1.0604995840760548E-13</c:v>
                </c:pt>
                <c:pt idx="335">
                  <c:v>8.6418348187759971E-14</c:v>
                </c:pt>
                <c:pt idx="336">
                  <c:v>1.4853837195484255E-13</c:v>
                </c:pt>
                <c:pt idx="337">
                  <c:v>1.3237594771241831E-13</c:v>
                </c:pt>
                <c:pt idx="338">
                  <c:v>1.2298923351158646E-13</c:v>
                </c:pt>
                <c:pt idx="339">
                  <c:v>1.384000475341652E-13</c:v>
                </c:pt>
                <c:pt idx="340">
                  <c:v>8.0248413547237089E-14</c:v>
                </c:pt>
                <c:pt idx="341">
                  <c:v>1.4277509209744505E-13</c:v>
                </c:pt>
                <c:pt idx="342">
                  <c:v>1.1460373143196675E-13</c:v>
                </c:pt>
                <c:pt idx="343">
                  <c:v>1.1179921568627453E-13</c:v>
                </c:pt>
                <c:pt idx="344">
                  <c:v>1.2526089126559718E-13</c:v>
                </c:pt>
                <c:pt idx="345">
                  <c:v>1.5751282234105768E-13</c:v>
                </c:pt>
                <c:pt idx="346">
                  <c:v>2.2580278074866314E-13</c:v>
                </c:pt>
                <c:pt idx="347">
                  <c:v>2.9689725490196082E-13</c:v>
                </c:pt>
                <c:pt idx="348">
                  <c:v>4.006643374925728E-13</c:v>
                </c:pt>
                <c:pt idx="349">
                  <c:v>3.8383724301841952E-13</c:v>
                </c:pt>
                <c:pt idx="350">
                  <c:v>2.9549499702911469E-13</c:v>
                </c:pt>
                <c:pt idx="351">
                  <c:v>1.9845875222816399E-13</c:v>
                </c:pt>
                <c:pt idx="352">
                  <c:v>1.5442785502079621E-13</c:v>
                </c:pt>
                <c:pt idx="353">
                  <c:v>1.088544741532977E-13</c:v>
                </c:pt>
                <c:pt idx="354">
                  <c:v>1.3492244800950685E-13</c:v>
                </c:pt>
                <c:pt idx="355">
                  <c:v>8.8661960784313745E-14</c:v>
                </c:pt>
                <c:pt idx="356">
                  <c:v>1.413868568033274E-13</c:v>
                </c:pt>
                <c:pt idx="357">
                  <c:v>1.1292102198455142E-13</c:v>
                </c:pt>
                <c:pt idx="358">
                  <c:v>1.1081763517528225E-13</c:v>
                </c:pt>
                <c:pt idx="359">
                  <c:v>1.4152708259061202E-13</c:v>
                </c:pt>
                <c:pt idx="360">
                  <c:v>8.6979251336898412E-14</c:v>
                </c:pt>
                <c:pt idx="361">
                  <c:v>1.290329649435532E-13</c:v>
                </c:pt>
                <c:pt idx="362">
                  <c:v>1.2029689839572196E-13</c:v>
                </c:pt>
                <c:pt idx="363">
                  <c:v>8.221157456922165E-14</c:v>
                </c:pt>
                <c:pt idx="364">
                  <c:v>1.5344627450980394E-13</c:v>
                </c:pt>
                <c:pt idx="365">
                  <c:v>1.0548905525846703E-13</c:v>
                </c:pt>
                <c:pt idx="366">
                  <c:v>1.0703153891859776E-13</c:v>
                </c:pt>
                <c:pt idx="367">
                  <c:v>1.6873088532382651E-13</c:v>
                </c:pt>
                <c:pt idx="368">
                  <c:v>1.7349856209150328E-13</c:v>
                </c:pt>
                <c:pt idx="369">
                  <c:v>2.9409273915626855E-13</c:v>
                </c:pt>
                <c:pt idx="370">
                  <c:v>2.2187645870469402E-13</c:v>
                </c:pt>
                <c:pt idx="371">
                  <c:v>1.3842809269162214E-13</c:v>
                </c:pt>
                <c:pt idx="372">
                  <c:v>1.0955560308972077E-13</c:v>
                </c:pt>
                <c:pt idx="373">
                  <c:v>1.1039695781342842E-13</c:v>
                </c:pt>
                <c:pt idx="374">
                  <c:v>1.0913492572786693E-13</c:v>
                </c:pt>
                <c:pt idx="375">
                  <c:v>8.5156316102198465E-14</c:v>
                </c:pt>
                <c:pt idx="376">
                  <c:v>1.5120266191325016E-13</c:v>
                </c:pt>
                <c:pt idx="377">
                  <c:v>1.8107075460487227E-13</c:v>
                </c:pt>
                <c:pt idx="378">
                  <c:v>1.8808204396910283E-13</c:v>
                </c:pt>
                <c:pt idx="379">
                  <c:v>2.3758174688057043E-13</c:v>
                </c:pt>
                <c:pt idx="380">
                  <c:v>2.4010581105169341E-13</c:v>
                </c:pt>
                <c:pt idx="381">
                  <c:v>2.1949262032085562E-13</c:v>
                </c:pt>
                <c:pt idx="382">
                  <c:v>1.7209630421865718E-13</c:v>
                </c:pt>
                <c:pt idx="383">
                  <c:v>1.6284140225787288E-13</c:v>
                </c:pt>
                <c:pt idx="384">
                  <c:v>8.4595412953060024E-14</c:v>
                </c:pt>
                <c:pt idx="385">
                  <c:v>1.1488418300653598E-13</c:v>
                </c:pt>
                <c:pt idx="386">
                  <c:v>2.140238146167558E-13</c:v>
                </c:pt>
                <c:pt idx="387">
                  <c:v>4.6657045751633997E-13</c:v>
                </c:pt>
                <c:pt idx="388">
                  <c:v>6.8672494355317883E-13</c:v>
                </c:pt>
                <c:pt idx="389">
                  <c:v>8.7462749851455735E-13</c:v>
                </c:pt>
                <c:pt idx="390">
                  <c:v>7.2178139037433163E-13</c:v>
                </c:pt>
                <c:pt idx="391">
                  <c:v>4.67972715389186E-13</c:v>
                </c:pt>
                <c:pt idx="392">
                  <c:v>2.2426029708853242E-13</c:v>
                </c:pt>
                <c:pt idx="393">
                  <c:v>1.3928346999405823E-13</c:v>
                </c:pt>
                <c:pt idx="394">
                  <c:v>9.6234153297682734E-14</c:v>
                </c:pt>
                <c:pt idx="395">
                  <c:v>1.1123831253713609E-13</c:v>
                </c:pt>
                <c:pt idx="396">
                  <c:v>1.2980420677361855E-13</c:v>
                </c:pt>
                <c:pt idx="397">
                  <c:v>1.6017711229946525E-13</c:v>
                </c:pt>
                <c:pt idx="398">
                  <c:v>2.123411051693405E-13</c:v>
                </c:pt>
                <c:pt idx="399">
                  <c:v>2.5791448603683899E-13</c:v>
                </c:pt>
                <c:pt idx="400">
                  <c:v>3.2213789661319075E-13</c:v>
                </c:pt>
                <c:pt idx="401">
                  <c:v>2.8708144979203809E-13</c:v>
                </c:pt>
                <c:pt idx="402">
                  <c:v>1.9144746286393348E-13</c:v>
                </c:pt>
                <c:pt idx="403">
                  <c:v>8.1650671420083197E-14</c:v>
                </c:pt>
                <c:pt idx="404">
                  <c:v>8.7820606060606078E-14</c:v>
                </c:pt>
                <c:pt idx="405">
                  <c:v>1.2915916815210935E-13</c:v>
                </c:pt>
                <c:pt idx="406">
                  <c:v>1.5765304812834229E-13</c:v>
                </c:pt>
                <c:pt idx="407">
                  <c:v>1.3104660724896023E-13</c:v>
                </c:pt>
                <c:pt idx="408">
                  <c:v>1.9761739750445636E-13</c:v>
                </c:pt>
                <c:pt idx="409">
                  <c:v>1.5653124183006538E-13</c:v>
                </c:pt>
                <c:pt idx="410">
                  <c:v>1.8682001188354131E-13</c:v>
                </c:pt>
                <c:pt idx="411">
                  <c:v>2.0378733214497924E-13</c:v>
                </c:pt>
                <c:pt idx="412">
                  <c:v>1.8583843137254905E-13</c:v>
                </c:pt>
                <c:pt idx="413">
                  <c:v>9.6374379084967335E-14</c:v>
                </c:pt>
                <c:pt idx="414">
                  <c:v>1.3964805704099823E-13</c:v>
                </c:pt>
                <c:pt idx="415">
                  <c:v>1.2273682709447417E-13</c:v>
                </c:pt>
                <c:pt idx="416">
                  <c:v>1.2376047534165184E-13</c:v>
                </c:pt>
                <c:pt idx="417">
                  <c:v>1.4473825311942961E-13</c:v>
                </c:pt>
                <c:pt idx="418">
                  <c:v>1.8976475341651814E-13</c:v>
                </c:pt>
                <c:pt idx="419">
                  <c:v>3.0390854426619133E-13</c:v>
                </c:pt>
                <c:pt idx="420">
                  <c:v>4.4273207367795607E-13</c:v>
                </c:pt>
                <c:pt idx="421">
                  <c:v>4.9601787284610815E-13</c:v>
                </c:pt>
                <c:pt idx="422">
                  <c:v>6.9513849079025552E-13</c:v>
                </c:pt>
                <c:pt idx="423">
                  <c:v>8.8865007724301847E-13</c:v>
                </c:pt>
                <c:pt idx="424">
                  <c:v>1.2195829352347001E-12</c:v>
                </c:pt>
                <c:pt idx="425">
                  <c:v>1.8982757456922161E-12</c:v>
                </c:pt>
                <c:pt idx="426">
                  <c:v>3.4688045632798578E-12</c:v>
                </c:pt>
                <c:pt idx="427">
                  <c:v>1.1321448651218064E-11</c:v>
                </c:pt>
                <c:pt idx="428">
                  <c:v>2.1165298918597741E-11</c:v>
                </c:pt>
                <c:pt idx="429">
                  <c:v>3.5889006583481882E-11</c:v>
                </c:pt>
                <c:pt idx="430">
                  <c:v>3.1121329815805111E-11</c:v>
                </c:pt>
                <c:pt idx="431">
                  <c:v>1.6958525300059419E-11</c:v>
                </c:pt>
                <c:pt idx="432">
                  <c:v>3.3566239334521688E-12</c:v>
                </c:pt>
                <c:pt idx="433">
                  <c:v>9.5876297088532388E-13</c:v>
                </c:pt>
                <c:pt idx="434">
                  <c:v>4.3712304218657159E-13</c:v>
                </c:pt>
                <c:pt idx="435">
                  <c:v>2.6422464646464644E-13</c:v>
                </c:pt>
                <c:pt idx="436">
                  <c:v>1.7728465834818779E-13</c:v>
                </c:pt>
                <c:pt idx="437">
                  <c:v>1.8583843137254905E-13</c:v>
                </c:pt>
                <c:pt idx="438">
                  <c:v>2.9970177064765298E-13</c:v>
                </c:pt>
                <c:pt idx="439">
                  <c:v>4.3992755793226381E-13</c:v>
                </c:pt>
                <c:pt idx="440">
                  <c:v>4.721794890077243E-13</c:v>
                </c:pt>
                <c:pt idx="441">
                  <c:v>4.5815691027926328E-13</c:v>
                </c:pt>
                <c:pt idx="442">
                  <c:v>2.7726564468211527E-13</c:v>
                </c:pt>
                <c:pt idx="443">
                  <c:v>1.6620682115270355E-13</c:v>
                </c:pt>
                <c:pt idx="444">
                  <c:v>1.4245257278669044E-13</c:v>
                </c:pt>
                <c:pt idx="445">
                  <c:v>9.5533024361259668E-14</c:v>
                </c:pt>
                <c:pt idx="446">
                  <c:v>9.006421865715984E-14</c:v>
                </c:pt>
                <c:pt idx="447">
                  <c:v>1.2125043374925729E-13</c:v>
                </c:pt>
                <c:pt idx="448">
                  <c:v>1.0983605466428998E-13</c:v>
                </c:pt>
                <c:pt idx="449">
                  <c:v>1.8219256090314915E-13</c:v>
                </c:pt>
                <c:pt idx="450">
                  <c:v>2.0518959001782532E-13</c:v>
                </c:pt>
                <c:pt idx="451">
                  <c:v>2.5328703505644686E-13</c:v>
                </c:pt>
                <c:pt idx="452">
                  <c:v>1.7672375519904934E-13</c:v>
                </c:pt>
                <c:pt idx="453">
                  <c:v>9.1746928104575174E-14</c:v>
                </c:pt>
                <c:pt idx="454">
                  <c:v>9.0905573380867519E-14</c:v>
                </c:pt>
                <c:pt idx="455">
                  <c:v>5.6269803921568641E-14</c:v>
                </c:pt>
                <c:pt idx="456">
                  <c:v>1.0016047534165182E-13</c:v>
                </c:pt>
                <c:pt idx="457">
                  <c:v>9.5673250148544281E-14</c:v>
                </c:pt>
                <c:pt idx="458">
                  <c:v>1.0492815210932859E-13</c:v>
                </c:pt>
                <c:pt idx="459">
                  <c:v>8.221157456922165E-14</c:v>
                </c:pt>
                <c:pt idx="460">
                  <c:v>1.4699588829471186E-13</c:v>
                </c:pt>
                <c:pt idx="461">
                  <c:v>1.4126065359477128E-13</c:v>
                </c:pt>
                <c:pt idx="462">
                  <c:v>6.9310802139037445E-14</c:v>
                </c:pt>
                <c:pt idx="463">
                  <c:v>6.0336351752822362E-14</c:v>
                </c:pt>
                <c:pt idx="464">
                  <c:v>7.982773618538325E-14</c:v>
                </c:pt>
                <c:pt idx="465">
                  <c:v>7.8986381461675608E-14</c:v>
                </c:pt>
                <c:pt idx="466">
                  <c:v>7.7163446226975661E-14</c:v>
                </c:pt>
                <c:pt idx="467">
                  <c:v>9.9319120617944175E-14</c:v>
                </c:pt>
                <c:pt idx="468">
                  <c:v>1.3316962566844921E-13</c:v>
                </c:pt>
                <c:pt idx="469">
                  <c:v>1.2840194890077244E-13</c:v>
                </c:pt>
                <c:pt idx="470">
                  <c:v>1.0548905525846703E-13</c:v>
                </c:pt>
                <c:pt idx="471">
                  <c:v>7.6462317290552595E-14</c:v>
                </c:pt>
                <c:pt idx="472">
                  <c:v>5.2483707664884159E-14</c:v>
                </c:pt>
                <c:pt idx="473">
                  <c:v>1.1081763517528225E-13</c:v>
                </c:pt>
                <c:pt idx="474">
                  <c:v>1.1292102198455142E-13</c:v>
                </c:pt>
                <c:pt idx="475">
                  <c:v>1.0801311942959005E-13</c:v>
                </c:pt>
                <c:pt idx="476">
                  <c:v>1.0212363636363638E-13</c:v>
                </c:pt>
                <c:pt idx="477">
                  <c:v>8.221157456922165E-14</c:v>
                </c:pt>
                <c:pt idx="478">
                  <c:v>9.7355959595959615E-14</c:v>
                </c:pt>
                <c:pt idx="479">
                  <c:v>9.7776636957813455E-14</c:v>
                </c:pt>
                <c:pt idx="480">
                  <c:v>1.0394657159833632E-13</c:v>
                </c:pt>
                <c:pt idx="481">
                  <c:v>7.2816446821152726E-14</c:v>
                </c:pt>
                <c:pt idx="482">
                  <c:v>1.3645090909090911E-13</c:v>
                </c:pt>
                <c:pt idx="483">
                  <c:v>9.3429637551990507E-14</c:v>
                </c:pt>
                <c:pt idx="484">
                  <c:v>1.0422702317290555E-13</c:v>
                </c:pt>
                <c:pt idx="485">
                  <c:v>1.0128228163992872E-13</c:v>
                </c:pt>
                <c:pt idx="486">
                  <c:v>7.5761188354129554E-14</c:v>
                </c:pt>
                <c:pt idx="487">
                  <c:v>9.6374379084967335E-14</c:v>
                </c:pt>
                <c:pt idx="488">
                  <c:v>6.5524705882352951E-14</c:v>
                </c:pt>
                <c:pt idx="489">
                  <c:v>1.1747836007130125E-13</c:v>
                </c:pt>
                <c:pt idx="490">
                  <c:v>1.6143914438502675E-13</c:v>
                </c:pt>
                <c:pt idx="491">
                  <c:v>1.4839814616755794E-13</c:v>
                </c:pt>
                <c:pt idx="492">
                  <c:v>1.2089986928104578E-13</c:v>
                </c:pt>
                <c:pt idx="493">
                  <c:v>1.0941537730243615E-13</c:v>
                </c:pt>
                <c:pt idx="494">
                  <c:v>1.2157295306001192E-13</c:v>
                </c:pt>
                <c:pt idx="495">
                  <c:v>1.0562928104575165E-13</c:v>
                </c:pt>
                <c:pt idx="496">
                  <c:v>1.0801311942959005E-13</c:v>
                </c:pt>
                <c:pt idx="497">
                  <c:v>1.024040879382056E-13</c:v>
                </c:pt>
                <c:pt idx="498">
                  <c:v>6.3281093285799189E-14</c:v>
                </c:pt>
                <c:pt idx="499">
                  <c:v>7.4919833630421874E-14</c:v>
                </c:pt>
                <c:pt idx="500">
                  <c:v>8.2632251931075489E-14</c:v>
                </c:pt>
                <c:pt idx="501">
                  <c:v>1.5204401663695783E-13</c:v>
                </c:pt>
                <c:pt idx="502">
                  <c:v>1.4190569221628048E-13</c:v>
                </c:pt>
                <c:pt idx="503">
                  <c:v>1.2266671420083186E-13</c:v>
                </c:pt>
                <c:pt idx="504">
                  <c:v>8.3894284016636983E-14</c:v>
                </c:pt>
                <c:pt idx="505">
                  <c:v>9.8477765894236496E-14</c:v>
                </c:pt>
                <c:pt idx="506">
                  <c:v>1.0198341057635176E-13</c:v>
                </c:pt>
                <c:pt idx="507">
                  <c:v>7.4639382055852648E-14</c:v>
                </c:pt>
                <c:pt idx="508">
                  <c:v>1.2144674985145574E-13</c:v>
                </c:pt>
                <c:pt idx="509">
                  <c:v>1.0857402257872849E-13</c:v>
                </c:pt>
                <c:pt idx="510">
                  <c:v>1.1109808674985147E-13</c:v>
                </c:pt>
                <c:pt idx="511">
                  <c:v>1.2582179441473561E-13</c:v>
                </c:pt>
                <c:pt idx="512">
                  <c:v>1.0955560308972077E-13</c:v>
                </c:pt>
                <c:pt idx="513">
                  <c:v>1.0604995840760548E-13</c:v>
                </c:pt>
                <c:pt idx="514">
                  <c:v>9.048489601901368E-14</c:v>
                </c:pt>
                <c:pt idx="515">
                  <c:v>1.2681739750445635E-13</c:v>
                </c:pt>
                <c:pt idx="516">
                  <c:v>1.1236011883541297E-13</c:v>
                </c:pt>
                <c:pt idx="517">
                  <c:v>7.1975092097445059E-14</c:v>
                </c:pt>
                <c:pt idx="518">
                  <c:v>1.0114205585264411E-13</c:v>
                </c:pt>
                <c:pt idx="519">
                  <c:v>9.973979797979799E-14</c:v>
                </c:pt>
                <c:pt idx="520">
                  <c:v>7.982773618538325E-14</c:v>
                </c:pt>
                <c:pt idx="521">
                  <c:v>1.0590973262032087E-13</c:v>
                </c:pt>
                <c:pt idx="522">
                  <c:v>1.2857021984551396E-13</c:v>
                </c:pt>
                <c:pt idx="523">
                  <c:v>4.0704741532976848E-14</c:v>
                </c:pt>
                <c:pt idx="524">
                  <c:v>1.0086160427807488E-13</c:v>
                </c:pt>
                <c:pt idx="525">
                  <c:v>8.9222863933452198E-14</c:v>
                </c:pt>
                <c:pt idx="526">
                  <c:v>1.1712779560308974E-13</c:v>
                </c:pt>
                <c:pt idx="527">
                  <c:v>1.1095786096256686E-13</c:v>
                </c:pt>
                <c:pt idx="528">
                  <c:v>1.0044092691622104E-13</c:v>
                </c:pt>
                <c:pt idx="529">
                  <c:v>6.4823576945929897E-14</c:v>
                </c:pt>
                <c:pt idx="530">
                  <c:v>1.1348192513368986E-13</c:v>
                </c:pt>
                <c:pt idx="531">
                  <c:v>8.3473606654783143E-14</c:v>
                </c:pt>
                <c:pt idx="532">
                  <c:v>9.973979797979799E-14</c:v>
                </c:pt>
                <c:pt idx="533">
                  <c:v>7.8004800950683328E-14</c:v>
                </c:pt>
                <c:pt idx="534">
                  <c:v>5.1221675579322652E-14</c:v>
                </c:pt>
                <c:pt idx="535">
                  <c:v>7.309689839572194E-14</c:v>
                </c:pt>
                <c:pt idx="536">
                  <c:v>8.5016090314913851E-14</c:v>
                </c:pt>
                <c:pt idx="537">
                  <c:v>8.6137896613190745E-14</c:v>
                </c:pt>
                <c:pt idx="538">
                  <c:v>1.0492815210932859E-13</c:v>
                </c:pt>
                <c:pt idx="539">
                  <c:v>8.3052929292929316E-14</c:v>
                </c:pt>
                <c:pt idx="540">
                  <c:v>1.2392874628639336E-13</c:v>
                </c:pt>
                <c:pt idx="541">
                  <c:v>1.4587408199643495E-13</c:v>
                </c:pt>
                <c:pt idx="542">
                  <c:v>6.6926963755199071E-14</c:v>
                </c:pt>
                <c:pt idx="543">
                  <c:v>1.0703153891859776E-13</c:v>
                </c:pt>
                <c:pt idx="544">
                  <c:v>1.3455786096256686E-13</c:v>
                </c:pt>
                <c:pt idx="545">
                  <c:v>1.1095786096256686E-13</c:v>
                </c:pt>
                <c:pt idx="546">
                  <c:v>3.4534806892453972E-14</c:v>
                </c:pt>
                <c:pt idx="547">
                  <c:v>1.2122238859180038E-13</c:v>
                </c:pt>
                <c:pt idx="548">
                  <c:v>1.3823177658942366E-13</c:v>
                </c:pt>
                <c:pt idx="549">
                  <c:v>1.1750640522875818E-13</c:v>
                </c:pt>
                <c:pt idx="550">
                  <c:v>7.7724349376114101E-14</c:v>
                </c:pt>
                <c:pt idx="551">
                  <c:v>1.164266666666667E-13</c:v>
                </c:pt>
                <c:pt idx="552">
                  <c:v>8.6137896613190745E-14</c:v>
                </c:pt>
                <c:pt idx="553">
                  <c:v>5.1081449792038039E-14</c:v>
                </c:pt>
                <c:pt idx="554">
                  <c:v>9.5953701723113508E-14</c:v>
                </c:pt>
                <c:pt idx="555">
                  <c:v>4.2808128342246003E-14</c:v>
                </c:pt>
                <c:pt idx="556">
                  <c:v>8.0108187759952476E-14</c:v>
                </c:pt>
                <c:pt idx="557">
                  <c:v>9.5112346999405828E-14</c:v>
                </c:pt>
                <c:pt idx="558">
                  <c:v>7.1133737373737392E-14</c:v>
                </c:pt>
                <c:pt idx="559">
                  <c:v>6.7347641117052898E-14</c:v>
                </c:pt>
                <c:pt idx="560">
                  <c:v>7.7023220439691048E-14</c:v>
                </c:pt>
                <c:pt idx="561">
                  <c:v>1.0815334521687465E-13</c:v>
                </c:pt>
                <c:pt idx="562">
                  <c:v>9.0905573380867519E-14</c:v>
                </c:pt>
                <c:pt idx="563">
                  <c:v>9.6234153297682734E-14</c:v>
                </c:pt>
                <c:pt idx="564">
                  <c:v>1.088544741532977E-13</c:v>
                </c:pt>
                <c:pt idx="565">
                  <c:v>1.2743439096850864E-13</c:v>
                </c:pt>
                <c:pt idx="566">
                  <c:v>8.417473559120621E-14</c:v>
                </c:pt>
                <c:pt idx="567">
                  <c:v>7.0993511586452779E-14</c:v>
                </c:pt>
                <c:pt idx="568">
                  <c:v>7.8846155674390995E-14</c:v>
                </c:pt>
                <c:pt idx="569">
                  <c:v>7.1975092097445059E-14</c:v>
                </c:pt>
                <c:pt idx="570">
                  <c:v>1.1867027926322046E-13</c:v>
                </c:pt>
                <c:pt idx="571">
                  <c:v>1.1250034462269758E-13</c:v>
                </c:pt>
                <c:pt idx="572">
                  <c:v>1.2549927510398101E-13</c:v>
                </c:pt>
                <c:pt idx="573">
                  <c:v>1.4225625668449199E-13</c:v>
                </c:pt>
                <c:pt idx="574">
                  <c:v>1.2778495543672015E-13</c:v>
                </c:pt>
                <c:pt idx="575">
                  <c:v>8.7680380273321478E-14</c:v>
                </c:pt>
                <c:pt idx="576">
                  <c:v>9.4551443850267413E-14</c:v>
                </c:pt>
                <c:pt idx="577">
                  <c:v>1.1911900178253121E-13</c:v>
                </c:pt>
                <c:pt idx="578">
                  <c:v>1.3649297682709448E-13</c:v>
                </c:pt>
                <c:pt idx="579">
                  <c:v>9.7496185383244228E-14</c:v>
                </c:pt>
                <c:pt idx="580">
                  <c:v>1.2524686868686869E-13</c:v>
                </c:pt>
                <c:pt idx="581">
                  <c:v>8.7820606060606078E-14</c:v>
                </c:pt>
                <c:pt idx="582">
                  <c:v>1.087142483660131E-13</c:v>
                </c:pt>
                <c:pt idx="583">
                  <c:v>8.8241283422459918E-14</c:v>
                </c:pt>
                <c:pt idx="584">
                  <c:v>8.277247771836009E-14</c:v>
                </c:pt>
                <c:pt idx="585">
                  <c:v>6.1458158051099242E-14</c:v>
                </c:pt>
                <c:pt idx="586">
                  <c:v>6.6085609031491404E-14</c:v>
                </c:pt>
                <c:pt idx="587">
                  <c:v>6.1458158051099242E-14</c:v>
                </c:pt>
                <c:pt idx="588">
                  <c:v>1.2562547831253716E-13</c:v>
                </c:pt>
                <c:pt idx="589">
                  <c:v>1.1980610814022581E-13</c:v>
                </c:pt>
                <c:pt idx="590">
                  <c:v>9.9599572192513402E-14</c:v>
                </c:pt>
                <c:pt idx="591">
                  <c:v>8.0388639334521703E-14</c:v>
                </c:pt>
                <c:pt idx="592">
                  <c:v>5.2483707664884159E-14</c:v>
                </c:pt>
                <c:pt idx="593">
                  <c:v>1.0647063576945931E-13</c:v>
                </c:pt>
                <c:pt idx="594">
                  <c:v>1.1320147355912065E-13</c:v>
                </c:pt>
                <c:pt idx="595">
                  <c:v>9.3149185977421293E-14</c:v>
                </c:pt>
                <c:pt idx="596">
                  <c:v>8.6698799762329185E-14</c:v>
                </c:pt>
                <c:pt idx="597">
                  <c:v>1.3236472964943554E-13</c:v>
                </c:pt>
                <c:pt idx="598">
                  <c:v>1.1039695781342842E-13</c:v>
                </c:pt>
                <c:pt idx="599">
                  <c:v>1.0478792632204398E-13</c:v>
                </c:pt>
                <c:pt idx="600">
                  <c:v>1.0450747474747478E-13</c:v>
                </c:pt>
                <c:pt idx="601">
                  <c:v>1.2847206179441475E-13</c:v>
                </c:pt>
                <c:pt idx="602">
                  <c:v>1.0254431372549022E-13</c:v>
                </c:pt>
                <c:pt idx="603">
                  <c:v>1.1558531194295902E-13</c:v>
                </c:pt>
                <c:pt idx="604">
                  <c:v>1.0647063576945931E-13</c:v>
                </c:pt>
                <c:pt idx="605">
                  <c:v>1.2765875222816403E-13</c:v>
                </c:pt>
                <c:pt idx="606">
                  <c:v>6.8329221628045178E-14</c:v>
                </c:pt>
                <c:pt idx="607">
                  <c:v>8.3473606654783143E-14</c:v>
                </c:pt>
                <c:pt idx="608">
                  <c:v>8.5296541889483078E-14</c:v>
                </c:pt>
                <c:pt idx="609">
                  <c:v>1.0128228163992872E-13</c:v>
                </c:pt>
                <c:pt idx="610">
                  <c:v>4.0143838383838395E-14</c:v>
                </c:pt>
                <c:pt idx="611">
                  <c:v>7.9967961972667863E-14</c:v>
                </c:pt>
                <c:pt idx="612">
                  <c:v>9.244805704099824E-14</c:v>
                </c:pt>
                <c:pt idx="613">
                  <c:v>1.0478792632204398E-13</c:v>
                </c:pt>
                <c:pt idx="614">
                  <c:v>8.5156316102198465E-14</c:v>
                </c:pt>
                <c:pt idx="615">
                  <c:v>1.088544741532977E-13</c:v>
                </c:pt>
                <c:pt idx="616">
                  <c:v>1.2241430778371957E-13</c:v>
                </c:pt>
                <c:pt idx="617">
                  <c:v>7.4499156268568047E-14</c:v>
                </c:pt>
                <c:pt idx="618">
                  <c:v>8.6418348187759971E-14</c:v>
                </c:pt>
                <c:pt idx="619">
                  <c:v>8.8521734997029132E-14</c:v>
                </c:pt>
                <c:pt idx="620">
                  <c:v>1.010018300653595E-13</c:v>
                </c:pt>
                <c:pt idx="621">
                  <c:v>7.4779607843137261E-14</c:v>
                </c:pt>
                <c:pt idx="622">
                  <c:v>1.0661086155674393E-13</c:v>
                </c:pt>
                <c:pt idx="623">
                  <c:v>9.5392798573975055E-14</c:v>
                </c:pt>
                <c:pt idx="624">
                  <c:v>7.4779607843137261E-14</c:v>
                </c:pt>
                <c:pt idx="625">
                  <c:v>8.7680380273321478E-14</c:v>
                </c:pt>
                <c:pt idx="626">
                  <c:v>9.973979797979799E-14</c:v>
                </c:pt>
                <c:pt idx="627">
                  <c:v>9.9459346405228789E-14</c:v>
                </c:pt>
                <c:pt idx="628">
                  <c:v>1.0296499108734406E-13</c:v>
                </c:pt>
                <c:pt idx="629">
                  <c:v>1.0296499108734406E-13</c:v>
                </c:pt>
                <c:pt idx="630">
                  <c:v>8.8802186571598358E-14</c:v>
                </c:pt>
                <c:pt idx="631">
                  <c:v>9.8057088532382669E-14</c:v>
                </c:pt>
                <c:pt idx="632">
                  <c:v>8.4595412953060024E-14</c:v>
                </c:pt>
                <c:pt idx="633">
                  <c:v>9.3850314913844347E-14</c:v>
                </c:pt>
                <c:pt idx="634">
                  <c:v>1.4071377302436127E-13</c:v>
                </c:pt>
                <c:pt idx="635">
                  <c:v>7.9266833036244834E-14</c:v>
                </c:pt>
                <c:pt idx="636">
                  <c:v>5.5428449197860974E-14</c:v>
                </c:pt>
                <c:pt idx="637">
                  <c:v>1.0114205585264411E-13</c:v>
                </c:pt>
                <c:pt idx="638">
                  <c:v>1.3610034462269758E-13</c:v>
                </c:pt>
                <c:pt idx="639">
                  <c:v>9.146647653000596E-14</c:v>
                </c:pt>
                <c:pt idx="640">
                  <c:v>9.1606702317290573E-14</c:v>
                </c:pt>
                <c:pt idx="641">
                  <c:v>9.5252572786690442E-14</c:v>
                </c:pt>
                <c:pt idx="642">
                  <c:v>1.0576950683303626E-13</c:v>
                </c:pt>
                <c:pt idx="643">
                  <c:v>8.5857445038621531E-14</c:v>
                </c:pt>
                <c:pt idx="644">
                  <c:v>1.1656689245395131E-13</c:v>
                </c:pt>
                <c:pt idx="645">
                  <c:v>8.7820606060606078E-14</c:v>
                </c:pt>
                <c:pt idx="646">
                  <c:v>9.7636411170528842E-14</c:v>
                </c:pt>
                <c:pt idx="647">
                  <c:v>7.8285252525252542E-14</c:v>
                </c:pt>
                <c:pt idx="648">
                  <c:v>8.0528865121806316E-14</c:v>
                </c:pt>
                <c:pt idx="649">
                  <c:v>8.2492026143790876E-14</c:v>
                </c:pt>
                <c:pt idx="650">
                  <c:v>9.0204444444444453E-14</c:v>
                </c:pt>
                <c:pt idx="651">
                  <c:v>7.25359952465835E-14</c:v>
                </c:pt>
                <c:pt idx="652">
                  <c:v>8.2071348781937036E-14</c:v>
                </c:pt>
                <c:pt idx="653">
                  <c:v>9.7215733808675002E-14</c:v>
                </c:pt>
                <c:pt idx="654">
                  <c:v>7.5761188354129554E-14</c:v>
                </c:pt>
                <c:pt idx="655">
                  <c:v>1.1123831253713609E-13</c:v>
                </c:pt>
                <c:pt idx="656">
                  <c:v>7.982773618538325E-14</c:v>
                </c:pt>
                <c:pt idx="657">
                  <c:v>9.1746928104575174E-14</c:v>
                </c:pt>
                <c:pt idx="658">
                  <c:v>6.6786737967914457E-14</c:v>
                </c:pt>
                <c:pt idx="659">
                  <c:v>9.5252572786690442E-14</c:v>
                </c:pt>
                <c:pt idx="660">
                  <c:v>8.4875864527629238E-14</c:v>
                </c:pt>
                <c:pt idx="661">
                  <c:v>7.0993511586452779E-14</c:v>
                </c:pt>
                <c:pt idx="662">
                  <c:v>5.7111158645276308E-14</c:v>
                </c:pt>
                <c:pt idx="663">
                  <c:v>1.0633040998217471E-13</c:v>
                </c:pt>
                <c:pt idx="664">
                  <c:v>9.5112346999405828E-14</c:v>
                </c:pt>
                <c:pt idx="665">
                  <c:v>8.7540154486036865E-14</c:v>
                </c:pt>
                <c:pt idx="666">
                  <c:v>9.7636411170528842E-14</c:v>
                </c:pt>
                <c:pt idx="667">
                  <c:v>1.2140468211527037E-13</c:v>
                </c:pt>
                <c:pt idx="668">
                  <c:v>1.1151876411170531E-13</c:v>
                </c:pt>
                <c:pt idx="669">
                  <c:v>7.5060059417706488E-14</c:v>
                </c:pt>
                <c:pt idx="670">
                  <c:v>7.9266833036244834E-14</c:v>
                </c:pt>
                <c:pt idx="671">
                  <c:v>7.6882994652406435E-14</c:v>
                </c:pt>
                <c:pt idx="672">
                  <c:v>9.5813475935828895E-14</c:v>
                </c:pt>
                <c:pt idx="673">
                  <c:v>1.0254431372549022E-13</c:v>
                </c:pt>
                <c:pt idx="674">
                  <c:v>1.0436724896019016E-13</c:v>
                </c:pt>
                <c:pt idx="675">
                  <c:v>1.2904698752228164E-13</c:v>
                </c:pt>
                <c:pt idx="676">
                  <c:v>1.2512066547831257E-13</c:v>
                </c:pt>
                <c:pt idx="677">
                  <c:v>5.8793868092691629E-14</c:v>
                </c:pt>
                <c:pt idx="678">
                  <c:v>6.6786737967914457E-14</c:v>
                </c:pt>
                <c:pt idx="679">
                  <c:v>8.5436767676767691E-14</c:v>
                </c:pt>
                <c:pt idx="680">
                  <c:v>9.9880023767082603E-14</c:v>
                </c:pt>
                <c:pt idx="681">
                  <c:v>9.6935282234105775E-14</c:v>
                </c:pt>
                <c:pt idx="682">
                  <c:v>1.1760456327985742E-13</c:v>
                </c:pt>
                <c:pt idx="683">
                  <c:v>1.2376047534165184E-13</c:v>
                </c:pt>
                <c:pt idx="684">
                  <c:v>1.4044734402852054E-13</c:v>
                </c:pt>
                <c:pt idx="685">
                  <c:v>1.3900301841948903E-13</c:v>
                </c:pt>
                <c:pt idx="686">
                  <c:v>9.8337540106951895E-14</c:v>
                </c:pt>
                <c:pt idx="687">
                  <c:v>9.6093927510398121E-14</c:v>
                </c:pt>
                <c:pt idx="688">
                  <c:v>9.5813475935828895E-14</c:v>
                </c:pt>
                <c:pt idx="689">
                  <c:v>9.20273796791444E-14</c:v>
                </c:pt>
                <c:pt idx="690">
                  <c:v>8.3473606654783143E-14</c:v>
                </c:pt>
                <c:pt idx="691">
                  <c:v>8.9082638146167585E-14</c:v>
                </c:pt>
                <c:pt idx="692">
                  <c:v>7.8145026737967928E-14</c:v>
                </c:pt>
                <c:pt idx="693">
                  <c:v>8.6558573975044572E-14</c:v>
                </c:pt>
                <c:pt idx="694">
                  <c:v>8.8802186571598358E-14</c:v>
                </c:pt>
                <c:pt idx="695">
                  <c:v>8.9363089720736811E-14</c:v>
                </c:pt>
                <c:pt idx="696">
                  <c:v>8.5016090314913851E-14</c:v>
                </c:pt>
                <c:pt idx="697">
                  <c:v>9.399054070112896E-14</c:v>
                </c:pt>
                <c:pt idx="698">
                  <c:v>8.4595412953060024E-14</c:v>
                </c:pt>
                <c:pt idx="699">
                  <c:v>9.973979797979799E-14</c:v>
                </c:pt>
                <c:pt idx="700">
                  <c:v>8.3052929292929316E-14</c:v>
                </c:pt>
                <c:pt idx="701">
                  <c:v>8.375405822935237E-14</c:v>
                </c:pt>
                <c:pt idx="702">
                  <c:v>4.5332192513368997E-14</c:v>
                </c:pt>
                <c:pt idx="703">
                  <c:v>9.048489601901368E-14</c:v>
                </c:pt>
                <c:pt idx="704">
                  <c:v>9.5953701723113508E-14</c:v>
                </c:pt>
                <c:pt idx="705">
                  <c:v>1.2934146167557936E-13</c:v>
                </c:pt>
                <c:pt idx="706">
                  <c:v>8.6278122400475358E-14</c:v>
                </c:pt>
                <c:pt idx="707">
                  <c:v>1.2346600118835414E-13</c:v>
                </c:pt>
                <c:pt idx="708">
                  <c:v>9.5392798573975055E-14</c:v>
                </c:pt>
                <c:pt idx="709">
                  <c:v>8.7820606060606078E-14</c:v>
                </c:pt>
                <c:pt idx="710">
                  <c:v>1.4476629827688651E-13</c:v>
                </c:pt>
                <c:pt idx="711">
                  <c:v>1.1278079619726681E-13</c:v>
                </c:pt>
                <c:pt idx="712">
                  <c:v>8.277247771836009E-14</c:v>
                </c:pt>
                <c:pt idx="713">
                  <c:v>6.8469447415329791E-14</c:v>
                </c:pt>
                <c:pt idx="714">
                  <c:v>5.1782578728461105E-14</c:v>
                </c:pt>
                <c:pt idx="715">
                  <c:v>8.4595412953060024E-14</c:v>
                </c:pt>
                <c:pt idx="716">
                  <c:v>6.9871705288175886E-14</c:v>
                </c:pt>
                <c:pt idx="717">
                  <c:v>8.5997670825906144E-14</c:v>
                </c:pt>
                <c:pt idx="718">
                  <c:v>8.0949542483660156E-14</c:v>
                </c:pt>
                <c:pt idx="719">
                  <c:v>7.8705929887106381E-14</c:v>
                </c:pt>
                <c:pt idx="720">
                  <c:v>9.8337540106951895E-14</c:v>
                </c:pt>
                <c:pt idx="721">
                  <c:v>9.8337540106951895E-14</c:v>
                </c:pt>
                <c:pt idx="722">
                  <c:v>9.2167605466429013E-14</c:v>
                </c:pt>
                <c:pt idx="723">
                  <c:v>9.6093927510398121E-14</c:v>
                </c:pt>
                <c:pt idx="724">
                  <c:v>8.2632251931075489E-14</c:v>
                </c:pt>
                <c:pt idx="725">
                  <c:v>9.5953701723113508E-14</c:v>
                </c:pt>
                <c:pt idx="726">
                  <c:v>7.6322091503267994E-14</c:v>
                </c:pt>
                <c:pt idx="727">
                  <c:v>9.8898443256090336E-14</c:v>
                </c:pt>
                <c:pt idx="728">
                  <c:v>1.0016047534165182E-13</c:v>
                </c:pt>
                <c:pt idx="729">
                  <c:v>1.1081763517528225E-13</c:v>
                </c:pt>
                <c:pt idx="730">
                  <c:v>6.440289958407607E-14</c:v>
                </c:pt>
                <c:pt idx="731">
                  <c:v>7.7023220439691048E-14</c:v>
                </c:pt>
                <c:pt idx="732">
                  <c:v>9.1746928104575174E-14</c:v>
                </c:pt>
                <c:pt idx="733">
                  <c:v>9.8057088532382669E-14</c:v>
                </c:pt>
                <c:pt idx="734">
                  <c:v>1.0268453951277483E-13</c:v>
                </c:pt>
                <c:pt idx="735">
                  <c:v>1.0296499108734406E-13</c:v>
                </c:pt>
                <c:pt idx="736">
                  <c:v>8.6558573975044572E-14</c:v>
                </c:pt>
                <c:pt idx="737">
                  <c:v>7.9266833036244834E-14</c:v>
                </c:pt>
                <c:pt idx="738">
                  <c:v>1.0703153891859776E-13</c:v>
                </c:pt>
                <c:pt idx="739">
                  <c:v>8.5436767676767691E-14</c:v>
                </c:pt>
                <c:pt idx="740">
                  <c:v>9.5533024361259668E-14</c:v>
                </c:pt>
                <c:pt idx="741">
                  <c:v>1.0436724896019016E-13</c:v>
                </c:pt>
                <c:pt idx="742">
                  <c:v>9.6374379084967335E-14</c:v>
                </c:pt>
                <c:pt idx="743">
                  <c:v>1.0282476530005944E-13</c:v>
                </c:pt>
                <c:pt idx="744">
                  <c:v>1.0492815210932859E-13</c:v>
                </c:pt>
                <c:pt idx="745">
                  <c:v>6.7347641117052898E-14</c:v>
                </c:pt>
                <c:pt idx="746">
                  <c:v>9.20273796791444E-14</c:v>
                </c:pt>
                <c:pt idx="747">
                  <c:v>9.7355959595959615E-14</c:v>
                </c:pt>
                <c:pt idx="748">
                  <c:v>6.5664931669637564E-14</c:v>
                </c:pt>
                <c:pt idx="749">
                  <c:v>8.6558573975044572E-14</c:v>
                </c:pt>
                <c:pt idx="750">
                  <c:v>8.5576993464052304E-14</c:v>
                </c:pt>
                <c:pt idx="751">
                  <c:v>8.8101057635175305E-14</c:v>
                </c:pt>
                <c:pt idx="752">
                  <c:v>9.2588282828282853E-14</c:v>
                </c:pt>
                <c:pt idx="753">
                  <c:v>9.6374379084967335E-14</c:v>
                </c:pt>
                <c:pt idx="754">
                  <c:v>9.3429637551990507E-14</c:v>
                </c:pt>
                <c:pt idx="755">
                  <c:v>8.6839025549613798E-14</c:v>
                </c:pt>
                <c:pt idx="756">
                  <c:v>1.0030070112893643E-13</c:v>
                </c:pt>
                <c:pt idx="757">
                  <c:v>7.9687510398098649E-14</c:v>
                </c:pt>
                <c:pt idx="758">
                  <c:v>8.179089720736781E-14</c:v>
                </c:pt>
                <c:pt idx="759">
                  <c:v>9.9038669043374949E-14</c:v>
                </c:pt>
                <c:pt idx="760">
                  <c:v>5.8232964943553201E-14</c:v>
                </c:pt>
                <c:pt idx="761">
                  <c:v>7.1975092097445059E-14</c:v>
                </c:pt>
                <c:pt idx="762">
                  <c:v>1.2685946524064174E-13</c:v>
                </c:pt>
                <c:pt idx="763">
                  <c:v>1.3181784907902558E-13</c:v>
                </c:pt>
                <c:pt idx="764">
                  <c:v>9.5252572786690442E-14</c:v>
                </c:pt>
                <c:pt idx="765">
                  <c:v>5.8092739156268588E-14</c:v>
                </c:pt>
                <c:pt idx="766">
                  <c:v>1.0184318478906716E-13</c:v>
                </c:pt>
                <c:pt idx="767">
                  <c:v>7.6462317290552595E-14</c:v>
                </c:pt>
                <c:pt idx="768">
                  <c:v>8.1229994058229369E-14</c:v>
                </c:pt>
                <c:pt idx="769">
                  <c:v>8.5857445038621531E-14</c:v>
                </c:pt>
                <c:pt idx="770">
                  <c:v>9.9319120617944175E-14</c:v>
                </c:pt>
                <c:pt idx="771">
                  <c:v>7.8425478312537155E-14</c:v>
                </c:pt>
                <c:pt idx="772">
                  <c:v>1.0703153891859776E-13</c:v>
                </c:pt>
                <c:pt idx="773">
                  <c:v>6.6085609031491404E-14</c:v>
                </c:pt>
                <c:pt idx="774">
                  <c:v>9.9880023767082603E-14</c:v>
                </c:pt>
                <c:pt idx="775">
                  <c:v>8.8101057635175305E-14</c:v>
                </c:pt>
                <c:pt idx="776">
                  <c:v>9.9319120617944175E-14</c:v>
                </c:pt>
                <c:pt idx="777">
                  <c:v>8.1229994058229369E-14</c:v>
                </c:pt>
                <c:pt idx="778">
                  <c:v>9.3149185977421293E-14</c:v>
                </c:pt>
                <c:pt idx="779">
                  <c:v>9.8617991681521109E-14</c:v>
                </c:pt>
                <c:pt idx="780">
                  <c:v>9.20273796791444E-14</c:v>
                </c:pt>
                <c:pt idx="781">
                  <c:v>7.4639382055852648E-14</c:v>
                </c:pt>
                <c:pt idx="782">
                  <c:v>7.3938253119429619E-14</c:v>
                </c:pt>
                <c:pt idx="783">
                  <c:v>8.4875864527629238E-14</c:v>
                </c:pt>
                <c:pt idx="784">
                  <c:v>8.277247771836009E-14</c:v>
                </c:pt>
                <c:pt idx="785">
                  <c:v>8.179089720736781E-14</c:v>
                </c:pt>
                <c:pt idx="786">
                  <c:v>1.3316962566844921E-13</c:v>
                </c:pt>
                <c:pt idx="787">
                  <c:v>1.2169915626856806E-13</c:v>
                </c:pt>
                <c:pt idx="788">
                  <c:v>1.1948358882947121E-13</c:v>
                </c:pt>
                <c:pt idx="789">
                  <c:v>9.3429637551990507E-14</c:v>
                </c:pt>
                <c:pt idx="790">
                  <c:v>4.8417159833630444E-14</c:v>
                </c:pt>
                <c:pt idx="791">
                  <c:v>8.5436767676767691E-14</c:v>
                </c:pt>
                <c:pt idx="792">
                  <c:v>9.8617991681521109E-14</c:v>
                </c:pt>
                <c:pt idx="793">
                  <c:v>7.6602543077837208E-14</c:v>
                </c:pt>
                <c:pt idx="794">
                  <c:v>8.5857445038621531E-14</c:v>
                </c:pt>
                <c:pt idx="795">
                  <c:v>1.2370438502673797E-13</c:v>
                </c:pt>
                <c:pt idx="796">
                  <c:v>1.0310521687462866E-13</c:v>
                </c:pt>
                <c:pt idx="797">
                  <c:v>1.0184318478906716E-13</c:v>
                </c:pt>
                <c:pt idx="798">
                  <c:v>1.1628644087938209E-13</c:v>
                </c:pt>
                <c:pt idx="799">
                  <c:v>1.0366612002376711E-13</c:v>
                </c:pt>
                <c:pt idx="800">
                  <c:v>9.8057088532382669E-14</c:v>
                </c:pt>
                <c:pt idx="801">
                  <c:v>1.3294526440879385E-13</c:v>
                </c:pt>
                <c:pt idx="802">
                  <c:v>9.7215733808675002E-14</c:v>
                </c:pt>
                <c:pt idx="803">
                  <c:v>1.3012953060011918E-15</c:v>
                </c:pt>
                <c:pt idx="804">
                  <c:v>7.1273963161021993E-14</c:v>
                </c:pt>
                <c:pt idx="805">
                  <c:v>7.6322091503267994E-14</c:v>
                </c:pt>
                <c:pt idx="806">
                  <c:v>9.6234153297682734E-14</c:v>
                </c:pt>
                <c:pt idx="807">
                  <c:v>1.164266666666667E-13</c:v>
                </c:pt>
                <c:pt idx="808">
                  <c:v>1.1867027926322046E-13</c:v>
                </c:pt>
                <c:pt idx="809">
                  <c:v>1.2234419489007726E-13</c:v>
                </c:pt>
                <c:pt idx="810">
                  <c:v>9.146647653000596E-14</c:v>
                </c:pt>
                <c:pt idx="811">
                  <c:v>7.3657801544860393E-14</c:v>
                </c:pt>
                <c:pt idx="812">
                  <c:v>8.5717219251336918E-14</c:v>
                </c:pt>
                <c:pt idx="813">
                  <c:v>9.6935282234105775E-14</c:v>
                </c:pt>
                <c:pt idx="814">
                  <c:v>1.1264057040998219E-13</c:v>
                </c:pt>
                <c:pt idx="815">
                  <c:v>4.6874676173499717E-14</c:v>
                </c:pt>
                <c:pt idx="816">
                  <c:v>6.2159286987522296E-14</c:v>
                </c:pt>
                <c:pt idx="817">
                  <c:v>1.0633040998217471E-13</c:v>
                </c:pt>
                <c:pt idx="818">
                  <c:v>1.2350806892453952E-13</c:v>
                </c:pt>
                <c:pt idx="819">
                  <c:v>1.0576950683303626E-13</c:v>
                </c:pt>
                <c:pt idx="820">
                  <c:v>7.8145026737967928E-14</c:v>
                </c:pt>
                <c:pt idx="821">
                  <c:v>8.7259702911467638E-14</c:v>
                </c:pt>
                <c:pt idx="822">
                  <c:v>9.8477765894236496E-14</c:v>
                </c:pt>
                <c:pt idx="823">
                  <c:v>7.9547284610814036E-14</c:v>
                </c:pt>
                <c:pt idx="824">
                  <c:v>8.5997670825906144E-14</c:v>
                </c:pt>
                <c:pt idx="825">
                  <c:v>9.7636411170528842E-14</c:v>
                </c:pt>
                <c:pt idx="826">
                  <c:v>1.0548905525846703E-13</c:v>
                </c:pt>
                <c:pt idx="827">
                  <c:v>9.7215733808675002E-14</c:v>
                </c:pt>
                <c:pt idx="828">
                  <c:v>1.0590973262032087E-13</c:v>
                </c:pt>
                <c:pt idx="829">
                  <c:v>9.3710089126559734E-14</c:v>
                </c:pt>
                <c:pt idx="830">
                  <c:v>8.0809316696375542E-14</c:v>
                </c:pt>
                <c:pt idx="831">
                  <c:v>6.3281093285799189E-14</c:v>
                </c:pt>
                <c:pt idx="832">
                  <c:v>9.1746928104575174E-14</c:v>
                </c:pt>
                <c:pt idx="833">
                  <c:v>6.2720190136660749E-14</c:v>
                </c:pt>
                <c:pt idx="834">
                  <c:v>6.6506286393345231E-14</c:v>
                </c:pt>
                <c:pt idx="835">
                  <c:v>1.0072137849079027E-13</c:v>
                </c:pt>
                <c:pt idx="836">
                  <c:v>1.1802524064171124E-13</c:v>
                </c:pt>
                <c:pt idx="837">
                  <c:v>1.0801311942959005E-13</c:v>
                </c:pt>
                <c:pt idx="838">
                  <c:v>1.3139857397504457E-13</c:v>
                </c:pt>
                <c:pt idx="839">
                  <c:v>1.0731199049316698E-13</c:v>
                </c:pt>
                <c:pt idx="840">
                  <c:v>1.1348192513368986E-13</c:v>
                </c:pt>
                <c:pt idx="841">
                  <c:v>9.3850314913844347E-14</c:v>
                </c:pt>
                <c:pt idx="842">
                  <c:v>8.8241283422459918E-14</c:v>
                </c:pt>
                <c:pt idx="843">
                  <c:v>9.44112180629828E-14</c:v>
                </c:pt>
                <c:pt idx="844">
                  <c:v>6.2860415923945362E-14</c:v>
                </c:pt>
                <c:pt idx="845">
                  <c:v>8.0669090909090929E-14</c:v>
                </c:pt>
                <c:pt idx="846">
                  <c:v>1.050683778966132E-13</c:v>
                </c:pt>
                <c:pt idx="847">
                  <c:v>1.0226386215092099E-13</c:v>
                </c:pt>
                <c:pt idx="848">
                  <c:v>1.0913492572786693E-13</c:v>
                </c:pt>
                <c:pt idx="849">
                  <c:v>8.8942412358882972E-14</c:v>
                </c:pt>
                <c:pt idx="850">
                  <c:v>9.8477765894236496E-14</c:v>
                </c:pt>
                <c:pt idx="851">
                  <c:v>8.6698799762329185E-14</c:v>
                </c:pt>
                <c:pt idx="852">
                  <c:v>9.8758217468805722E-14</c:v>
                </c:pt>
                <c:pt idx="853">
                  <c:v>8.7680380273321478E-14</c:v>
                </c:pt>
                <c:pt idx="854">
                  <c:v>7.1414188948306606E-14</c:v>
                </c:pt>
                <c:pt idx="855">
                  <c:v>9.44112180629828E-14</c:v>
                </c:pt>
                <c:pt idx="856">
                  <c:v>8.9222863933452198E-14</c:v>
                </c:pt>
                <c:pt idx="857">
                  <c:v>5.9915674390968522E-14</c:v>
                </c:pt>
                <c:pt idx="858">
                  <c:v>7.2956672608437327E-14</c:v>
                </c:pt>
                <c:pt idx="859">
                  <c:v>7.0432608437314339E-14</c:v>
                </c:pt>
                <c:pt idx="860">
                  <c:v>9.2167605466429013E-14</c:v>
                </c:pt>
                <c:pt idx="861">
                  <c:v>7.982773618538325E-14</c:v>
                </c:pt>
                <c:pt idx="862">
                  <c:v>1.1236011883541297E-13</c:v>
                </c:pt>
                <c:pt idx="863">
                  <c:v>5.5147997623291766E-14</c:v>
                </c:pt>
                <c:pt idx="864">
                  <c:v>1.2611626856803328E-13</c:v>
                </c:pt>
                <c:pt idx="865">
                  <c:v>1.2202167557932264E-13</c:v>
                </c:pt>
                <c:pt idx="866">
                  <c:v>7.7163446226975661E-14</c:v>
                </c:pt>
                <c:pt idx="867">
                  <c:v>9.1186024955436746E-14</c:v>
                </c:pt>
                <c:pt idx="868">
                  <c:v>1.2691555555555559E-13</c:v>
                </c:pt>
                <c:pt idx="869">
                  <c:v>1.1011650623885919E-13</c:v>
                </c:pt>
                <c:pt idx="870">
                  <c:v>8.1370219845513983E-14</c:v>
                </c:pt>
                <c:pt idx="871">
                  <c:v>6.7347641117052898E-14</c:v>
                </c:pt>
                <c:pt idx="872">
                  <c:v>1.2760266191325016E-13</c:v>
                </c:pt>
                <c:pt idx="873">
                  <c:v>6.9030350564468219E-14</c:v>
                </c:pt>
                <c:pt idx="874">
                  <c:v>8.3613832442067757E-14</c:v>
                </c:pt>
                <c:pt idx="875">
                  <c:v>8.0528865121806316E-14</c:v>
                </c:pt>
                <c:pt idx="876">
                  <c:v>1.024040879382056E-13</c:v>
                </c:pt>
                <c:pt idx="877">
                  <c:v>1.5176356506238861E-13</c:v>
                </c:pt>
                <c:pt idx="878">
                  <c:v>9.5813475935828895E-14</c:v>
                </c:pt>
                <c:pt idx="879">
                  <c:v>8.2071348781937036E-14</c:v>
                </c:pt>
                <c:pt idx="880">
                  <c:v>9.2167605466429013E-14</c:v>
                </c:pt>
                <c:pt idx="881">
                  <c:v>1.0002024955436722E-13</c:v>
                </c:pt>
                <c:pt idx="882">
                  <c:v>1.1278079619726681E-13</c:v>
                </c:pt>
                <c:pt idx="883">
                  <c:v>8.5857445038621531E-14</c:v>
                </c:pt>
                <c:pt idx="884">
                  <c:v>1.0675108734402854E-13</c:v>
                </c:pt>
                <c:pt idx="885">
                  <c:v>8.1650671420083197E-14</c:v>
                </c:pt>
                <c:pt idx="886">
                  <c:v>6.7768318478906738E-14</c:v>
                </c:pt>
                <c:pt idx="887">
                  <c:v>2.7803969102792653E-14</c:v>
                </c:pt>
                <c:pt idx="888">
                  <c:v>6.8890124777183606E-14</c:v>
                </c:pt>
                <c:pt idx="889">
                  <c:v>6.9731479500891273E-14</c:v>
                </c:pt>
                <c:pt idx="890">
                  <c:v>7.5761188354129554E-14</c:v>
                </c:pt>
                <c:pt idx="891">
                  <c:v>7.6602543077837208E-14</c:v>
                </c:pt>
                <c:pt idx="892">
                  <c:v>1.2721002970885325E-13</c:v>
                </c:pt>
                <c:pt idx="893">
                  <c:v>1.3565162210338683E-13</c:v>
                </c:pt>
                <c:pt idx="894">
                  <c:v>5.0941224004753438E-14</c:v>
                </c:pt>
                <c:pt idx="895">
                  <c:v>1.2440551396316104E-13</c:v>
                </c:pt>
                <c:pt idx="896">
                  <c:v>1.2063344028520502E-13</c:v>
                </c:pt>
                <c:pt idx="897">
                  <c:v>1.0212363636363638E-13</c:v>
                </c:pt>
                <c:pt idx="898">
                  <c:v>1.2524686868686869E-13</c:v>
                </c:pt>
                <c:pt idx="899">
                  <c:v>8.277247771836009E-14</c:v>
                </c:pt>
                <c:pt idx="900">
                  <c:v>1.1684734402852052E-13</c:v>
                </c:pt>
                <c:pt idx="901">
                  <c:v>9.286873440285208E-14</c:v>
                </c:pt>
                <c:pt idx="902">
                  <c:v>7.0853285799168166E-14</c:v>
                </c:pt>
                <c:pt idx="903">
                  <c:v>1.2395679144385029E-13</c:v>
                </c:pt>
                <c:pt idx="904">
                  <c:v>8.5016090314913851E-14</c:v>
                </c:pt>
                <c:pt idx="905">
                  <c:v>9.2728508615567466E-14</c:v>
                </c:pt>
                <c:pt idx="906">
                  <c:v>8.6839025549613798E-14</c:v>
                </c:pt>
                <c:pt idx="907">
                  <c:v>8.0949542483660156E-14</c:v>
                </c:pt>
                <c:pt idx="908">
                  <c:v>8.3613832442067757E-14</c:v>
                </c:pt>
                <c:pt idx="909">
                  <c:v>1.0268453951277483E-13</c:v>
                </c:pt>
                <c:pt idx="910">
                  <c:v>8.8101057635175305E-14</c:v>
                </c:pt>
                <c:pt idx="911">
                  <c:v>1.1390260249554369E-13</c:v>
                </c:pt>
                <c:pt idx="912">
                  <c:v>1.3890486036838979E-13</c:v>
                </c:pt>
                <c:pt idx="913">
                  <c:v>1.0955560308972077E-13</c:v>
                </c:pt>
                <c:pt idx="914">
                  <c:v>9.399054070112896E-14</c:v>
                </c:pt>
                <c:pt idx="915">
                  <c:v>8.9923992869875239E-14</c:v>
                </c:pt>
                <c:pt idx="916">
                  <c:v>1.0128228163992872E-13</c:v>
                </c:pt>
                <c:pt idx="917">
                  <c:v>8.8521734997029132E-14</c:v>
                </c:pt>
                <c:pt idx="918">
                  <c:v>1.0296499108734406E-13</c:v>
                </c:pt>
                <c:pt idx="919">
                  <c:v>1.1278079619726681E-13</c:v>
                </c:pt>
                <c:pt idx="920">
                  <c:v>1.0184318478906716E-13</c:v>
                </c:pt>
                <c:pt idx="921">
                  <c:v>1.0983605466428998E-13</c:v>
                </c:pt>
                <c:pt idx="922">
                  <c:v>6.9591253713606659E-14</c:v>
                </c:pt>
                <c:pt idx="923">
                  <c:v>8.221157456922165E-14</c:v>
                </c:pt>
                <c:pt idx="924">
                  <c:v>6.2860415923945362E-14</c:v>
                </c:pt>
                <c:pt idx="925">
                  <c:v>1.1474395721925137E-13</c:v>
                </c:pt>
                <c:pt idx="926">
                  <c:v>8.0528865121806316E-14</c:v>
                </c:pt>
                <c:pt idx="927">
                  <c:v>1.1928727272727276E-13</c:v>
                </c:pt>
                <c:pt idx="928">
                  <c:v>6.4543125371360683E-14</c:v>
                </c:pt>
                <c:pt idx="929">
                  <c:v>6.398222222222223E-14</c:v>
                </c:pt>
                <c:pt idx="930">
                  <c:v>1.1278079619726681E-13</c:v>
                </c:pt>
                <c:pt idx="931">
                  <c:v>1.3281625668449201E-13</c:v>
                </c:pt>
                <c:pt idx="932">
                  <c:v>6.7347641117052898E-14</c:v>
                </c:pt>
                <c:pt idx="933">
                  <c:v>1.2075964349376117E-13</c:v>
                </c:pt>
                <c:pt idx="934">
                  <c:v>1.1951163398692812E-13</c:v>
                </c:pt>
                <c:pt idx="935">
                  <c:v>7.7443897801544887E-14</c:v>
                </c:pt>
                <c:pt idx="936">
                  <c:v>1.1193944147355914E-13</c:v>
                </c:pt>
                <c:pt idx="937">
                  <c:v>4.6594224598930503E-14</c:v>
                </c:pt>
                <c:pt idx="938">
                  <c:v>7.4779607843137261E-14</c:v>
                </c:pt>
                <c:pt idx="939">
                  <c:v>1.2554134284016639E-13</c:v>
                </c:pt>
                <c:pt idx="940">
                  <c:v>1.0436724896019016E-13</c:v>
                </c:pt>
                <c:pt idx="941">
                  <c:v>9.8617991681521109E-14</c:v>
                </c:pt>
                <c:pt idx="942">
                  <c:v>1.1698756981580513E-13</c:v>
                </c:pt>
                <c:pt idx="943">
                  <c:v>4.4490837789661336E-14</c:v>
                </c:pt>
                <c:pt idx="944">
                  <c:v>9.1186024955436746E-14</c:v>
                </c:pt>
                <c:pt idx="945">
                  <c:v>6.4683351158645284E-14</c:v>
                </c:pt>
                <c:pt idx="946">
                  <c:v>8.5156316102198465E-14</c:v>
                </c:pt>
                <c:pt idx="947">
                  <c:v>1.0072137849079027E-13</c:v>
                </c:pt>
                <c:pt idx="948">
                  <c:v>8.0528865121806316E-14</c:v>
                </c:pt>
                <c:pt idx="949">
                  <c:v>1.0703153891859776E-13</c:v>
                </c:pt>
                <c:pt idx="950">
                  <c:v>6.7347641117052898E-14</c:v>
                </c:pt>
                <c:pt idx="951">
                  <c:v>1.0184318478906716E-13</c:v>
                </c:pt>
                <c:pt idx="952">
                  <c:v>9.7496185383244228E-14</c:v>
                </c:pt>
                <c:pt idx="953">
                  <c:v>9.4130766488413574E-14</c:v>
                </c:pt>
                <c:pt idx="954">
                  <c:v>1.1193944147355914E-13</c:v>
                </c:pt>
                <c:pt idx="955">
                  <c:v>8.2632251931075489E-14</c:v>
                </c:pt>
                <c:pt idx="956">
                  <c:v>4.7295353535353557E-14</c:v>
                </c:pt>
                <c:pt idx="957">
                  <c:v>7.9266833036244834E-14</c:v>
                </c:pt>
                <c:pt idx="958">
                  <c:v>6.6506286393345231E-14</c:v>
                </c:pt>
                <c:pt idx="959">
                  <c:v>8.417473559120621E-14</c:v>
                </c:pt>
                <c:pt idx="960">
                  <c:v>8.9643541295306013E-14</c:v>
                </c:pt>
                <c:pt idx="961">
                  <c:v>1.1250034462269758E-13</c:v>
                </c:pt>
                <c:pt idx="962">
                  <c:v>1.0576950683303626E-13</c:v>
                </c:pt>
                <c:pt idx="963">
                  <c:v>1.1916106951871658E-13</c:v>
                </c:pt>
                <c:pt idx="964">
                  <c:v>1.0955560308972077E-13</c:v>
                </c:pt>
                <c:pt idx="965">
                  <c:v>1.0394657159833632E-13</c:v>
                </c:pt>
                <c:pt idx="966">
                  <c:v>8.6979251336898412E-14</c:v>
                </c:pt>
                <c:pt idx="967">
                  <c:v>9.3429637551990507E-14</c:v>
                </c:pt>
                <c:pt idx="968">
                  <c:v>1.279812715389186E-13</c:v>
                </c:pt>
                <c:pt idx="969">
                  <c:v>1.7307788472964944E-13</c:v>
                </c:pt>
                <c:pt idx="970">
                  <c:v>1.1822155674390969E-13</c:v>
                </c:pt>
                <c:pt idx="971">
                  <c:v>6.5244254307783737E-14</c:v>
                </c:pt>
                <c:pt idx="972">
                  <c:v>1.2134859180035653E-13</c:v>
                </c:pt>
                <c:pt idx="973">
                  <c:v>1.2427931075460489E-13</c:v>
                </c:pt>
                <c:pt idx="974">
                  <c:v>1.1390260249554369E-13</c:v>
                </c:pt>
                <c:pt idx="975">
                  <c:v>1.0534882947118243E-13</c:v>
                </c:pt>
                <c:pt idx="976">
                  <c:v>5.5147997623291766E-14</c:v>
                </c:pt>
                <c:pt idx="977">
                  <c:v>9.5252572786690442E-14</c:v>
                </c:pt>
                <c:pt idx="978">
                  <c:v>7.0011931075460499E-14</c:v>
                </c:pt>
                <c:pt idx="979">
                  <c:v>1.2879458110516935E-13</c:v>
                </c:pt>
                <c:pt idx="980">
                  <c:v>9.1326250742721346E-14</c:v>
                </c:pt>
                <c:pt idx="981">
                  <c:v>6.3841996434937617E-14</c:v>
                </c:pt>
                <c:pt idx="982">
                  <c:v>8.375405822935237E-14</c:v>
                </c:pt>
                <c:pt idx="983">
                  <c:v>9.1186024955436746E-14</c:v>
                </c:pt>
                <c:pt idx="984">
                  <c:v>1.164266666666667E-13</c:v>
                </c:pt>
                <c:pt idx="985">
                  <c:v>1.0520860368389782E-13</c:v>
                </c:pt>
                <c:pt idx="986">
                  <c:v>1.0717176470588237E-13</c:v>
                </c:pt>
                <c:pt idx="987">
                  <c:v>6.7067189542483684E-14</c:v>
                </c:pt>
                <c:pt idx="988">
                  <c:v>7.7724349376114101E-14</c:v>
                </c:pt>
                <c:pt idx="989">
                  <c:v>9.2588282828282853E-14</c:v>
                </c:pt>
                <c:pt idx="990">
                  <c:v>1.5050153297682711E-13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743808"/>
        <c:axId val="296235392"/>
      </c:scatterChart>
      <c:valAx>
        <c:axId val="29274380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AMU</a:t>
                </a:r>
              </a:p>
            </c:rich>
          </c:tx>
          <c:layout>
            <c:manualLayout>
              <c:xMode val="edge"/>
              <c:yMode val="edge"/>
              <c:x val="0.5170998632010948"/>
              <c:y val="0.923890063424947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6235392"/>
        <c:crossesAt val="1.0000000000000025E-20"/>
        <c:crossBetween val="midCat"/>
      </c:valAx>
      <c:valAx>
        <c:axId val="296235392"/>
        <c:scaling>
          <c:logBase val="10"/>
          <c:orientation val="minMax"/>
          <c:max val="1.0000000000000009E-9"/>
          <c:min val="1.0000000000000017E-1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Torr-Liter/sec/cm^2</a:t>
                </a:r>
              </a:p>
            </c:rich>
          </c:tx>
          <c:layout>
            <c:manualLayout>
              <c:xMode val="edge"/>
              <c:yMode val="edge"/>
              <c:x val="2.1887824897400827E-2"/>
              <c:y val="0.38477801268498957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7438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57150</xdr:rowOff>
    </xdr:from>
    <xdr:to>
      <xdr:col>7</xdr:col>
      <xdr:colOff>533400</xdr:colOff>
      <xdr:row>25</xdr:row>
      <xdr:rowOff>47625</xdr:rowOff>
    </xdr:to>
    <xdr:graphicFrame macro="">
      <xdr:nvGraphicFramePr>
        <xdr:cNvPr id="104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dcc.ligo.org/cgi-bin/private/DocDB/ShowDocument?docid=154" TargetMode="External"/><Relationship Id="rId7" Type="http://schemas.openxmlformats.org/officeDocument/2006/relationships/hyperlink" Target="https://dcc.ligo.org/cgi-bin/private/DocDB/ShowDocument?docid=4488" TargetMode="External"/><Relationship Id="rId2" Type="http://schemas.openxmlformats.org/officeDocument/2006/relationships/hyperlink" Target="https://dcc.ligo.org/cgi-bin/private/DocDB/ShowDocument?docid=10947" TargetMode="External"/><Relationship Id="rId1" Type="http://schemas.openxmlformats.org/officeDocument/2006/relationships/hyperlink" Target="https://dcc.ligo.org/cgi-bin/private/DocDB/ShowDocument?docid=10948" TargetMode="External"/><Relationship Id="rId6" Type="http://schemas.openxmlformats.org/officeDocument/2006/relationships/hyperlink" Target="https://dcc.ligo.org/cgi-bin/private/DocDB/ShowDocument?docid=10949" TargetMode="External"/><Relationship Id="rId5" Type="http://schemas.openxmlformats.org/officeDocument/2006/relationships/hyperlink" Target="https://dcc.ligo.org/cgi-bin/private/DocDB/ShowDocument?docid=6186" TargetMode="External"/><Relationship Id="rId4" Type="http://schemas.openxmlformats.org/officeDocument/2006/relationships/hyperlink" Target="https://dcc.ligo.org/cgi-bin/private/DocDB/ShowDocument?docid=144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workbookViewId="0">
      <selection activeCell="A2" sqref="A2"/>
    </sheetView>
  </sheetViews>
  <sheetFormatPr defaultRowHeight="13.2" x14ac:dyDescent="0.25"/>
  <cols>
    <col min="1" max="1" width="21.33203125" customWidth="1"/>
    <col min="2" max="2" width="14.109375" customWidth="1"/>
    <col min="3" max="3" width="15.33203125" customWidth="1"/>
    <col min="4" max="4" width="29.109375" customWidth="1"/>
    <col min="5" max="5" width="31.109375" customWidth="1"/>
    <col min="6" max="6" width="27.44140625" customWidth="1"/>
  </cols>
  <sheetData>
    <row r="1" spans="1:9" ht="17.399999999999999" x14ac:dyDescent="0.3">
      <c r="A1" s="34" t="s">
        <v>119</v>
      </c>
    </row>
    <row r="3" spans="1:9" x14ac:dyDescent="0.25">
      <c r="C3" s="35"/>
      <c r="D3" s="35"/>
      <c r="E3" s="35"/>
      <c r="F3" s="35"/>
      <c r="G3" s="35"/>
      <c r="H3" s="35"/>
      <c r="I3" s="35"/>
    </row>
    <row r="4" spans="1:9" ht="39.6" x14ac:dyDescent="0.25">
      <c r="A4" s="33" t="s">
        <v>89</v>
      </c>
      <c r="B4" s="36" t="s">
        <v>90</v>
      </c>
      <c r="C4" s="37" t="s">
        <v>128</v>
      </c>
      <c r="D4" s="38"/>
      <c r="E4" s="38"/>
      <c r="F4" s="38"/>
      <c r="G4" s="38"/>
      <c r="H4" s="38"/>
      <c r="I4" s="38"/>
    </row>
    <row r="5" spans="1:9" x14ac:dyDescent="0.25">
      <c r="A5" s="16" t="s">
        <v>91</v>
      </c>
      <c r="B5" s="39">
        <v>2</v>
      </c>
      <c r="C5" s="40">
        <f>INDEX('EP30-2 RGA scans ASCII'!C:C,MATCH($B5,'EP30-2 RGA scans ASCII'!A:A))*Leak_Rate_Cal_factor_per_sqcm</f>
        <v>1.2213666072489603E-12</v>
      </c>
      <c r="D5" s="41"/>
      <c r="E5" s="41"/>
      <c r="F5" s="41"/>
      <c r="G5" s="41"/>
      <c r="H5" s="41"/>
      <c r="I5" s="41"/>
    </row>
    <row r="6" spans="1:9" x14ac:dyDescent="0.25">
      <c r="A6" s="16" t="s">
        <v>92</v>
      </c>
      <c r="B6" s="39">
        <v>4</v>
      </c>
      <c r="C6" s="40">
        <f>INDEX('EP30-2 RGA scans ASCII'!C:C,MATCH($B6,'EP30-2 RGA scans ASCII'!A:A))*Leak_Rate_Cal_factor_per_sqcm</f>
        <v>7.7544860368389787E-14</v>
      </c>
      <c r="D6" s="41"/>
      <c r="E6" s="41"/>
      <c r="F6" s="41"/>
      <c r="G6" s="41"/>
      <c r="H6" s="41"/>
      <c r="I6" s="41"/>
    </row>
    <row r="7" spans="1:9" x14ac:dyDescent="0.25">
      <c r="A7" s="16" t="s">
        <v>93</v>
      </c>
      <c r="B7" s="39">
        <v>12</v>
      </c>
      <c r="C7" s="40">
        <f>INDEX('EP30-2 RGA scans ASCII'!C:C,MATCH($B7,'EP30-2 RGA scans ASCII'!A:A))*Leak_Rate_Cal_factor_per_sqcm</f>
        <v>1.7948900772430185E-13</v>
      </c>
      <c r="D7" s="41"/>
      <c r="E7" s="41"/>
      <c r="F7" s="41"/>
      <c r="G7" s="41"/>
      <c r="H7" s="41"/>
      <c r="I7" s="41"/>
    </row>
    <row r="8" spans="1:9" x14ac:dyDescent="0.25">
      <c r="A8" s="16" t="s">
        <v>94</v>
      </c>
      <c r="B8" s="39">
        <v>14</v>
      </c>
      <c r="C8" s="40">
        <f>INDEX('EP30-2 RGA scans ASCII'!C:C,MATCH($B8,'EP30-2 RGA scans ASCII'!A:A))*Leak_Rate_Cal_factor_per_sqcm</f>
        <v>6.1418894830659542E-13</v>
      </c>
      <c r="D8" s="41"/>
      <c r="E8" s="41"/>
      <c r="F8" s="41"/>
      <c r="G8" s="41"/>
      <c r="H8" s="41"/>
      <c r="I8" s="41"/>
    </row>
    <row r="9" spans="1:9" x14ac:dyDescent="0.25">
      <c r="A9" s="16" t="s">
        <v>95</v>
      </c>
      <c r="B9" s="39">
        <v>16</v>
      </c>
      <c r="C9" s="40">
        <f>INDEX('EP30-2 RGA scans ASCII'!C:C,MATCH($B9,'EP30-2 RGA scans ASCII'!A:A))*Leak_Rate_Cal_factor_per_sqcm</f>
        <v>1.0040166369578135E-12</v>
      </c>
      <c r="D9" s="41"/>
      <c r="E9" s="41"/>
      <c r="F9" s="41"/>
      <c r="G9" s="41"/>
      <c r="H9" s="41"/>
      <c r="I9" s="41"/>
    </row>
    <row r="10" spans="1:9" x14ac:dyDescent="0.25">
      <c r="A10" s="16" t="s">
        <v>96</v>
      </c>
      <c r="B10" s="39">
        <v>17</v>
      </c>
      <c r="C10" s="40">
        <f>INDEX('EP30-2 RGA scans ASCII'!C:C,MATCH($B10,'EP30-2 RGA scans ASCII'!A:A))*Leak_Rate_Cal_factor_per_sqcm</f>
        <v>2.229590017825312E-12</v>
      </c>
      <c r="D10" s="41"/>
      <c r="E10" s="41"/>
      <c r="F10" s="41"/>
      <c r="G10" s="41"/>
      <c r="H10" s="41"/>
      <c r="I10" s="41"/>
    </row>
    <row r="11" spans="1:9" x14ac:dyDescent="0.25">
      <c r="A11" s="16" t="s">
        <v>97</v>
      </c>
      <c r="B11" s="39">
        <v>18</v>
      </c>
      <c r="C11" s="40">
        <f>INDEX('EP30-2 RGA scans ASCII'!C:C,MATCH($B11,'EP30-2 RGA scans ASCII'!A:A))*Leak_Rate_Cal_factor_per_sqcm</f>
        <v>1.7948900772430185E-12</v>
      </c>
      <c r="D11" s="41"/>
      <c r="E11" s="41"/>
      <c r="F11" s="41"/>
      <c r="G11" s="41"/>
      <c r="H11" s="41"/>
      <c r="I11" s="41"/>
    </row>
    <row r="12" spans="1:9" x14ac:dyDescent="0.25">
      <c r="A12" s="16" t="s">
        <v>98</v>
      </c>
      <c r="B12" s="39">
        <v>22</v>
      </c>
      <c r="C12" s="40">
        <f>INDEX('EP30-2 RGA scans ASCII'!C:C,MATCH($B12,'EP30-2 RGA scans ASCII'!A:A))*Leak_Rate_Cal_factor_per_sqcm</f>
        <v>2.9307189542483657E-14</v>
      </c>
      <c r="D12" s="41"/>
      <c r="E12" s="41"/>
      <c r="F12" s="41"/>
      <c r="G12" s="41"/>
      <c r="H12" s="41"/>
      <c r="I12" s="41"/>
    </row>
    <row r="13" spans="1:9" x14ac:dyDescent="0.25">
      <c r="A13" s="16" t="s">
        <v>99</v>
      </c>
      <c r="B13" s="39">
        <v>28</v>
      </c>
      <c r="C13" s="40">
        <f>INDEX('EP30-2 RGA scans ASCII'!C:C,MATCH($B13,'EP30-2 RGA scans ASCII'!A:A))*Leak_Rate_Cal_factor_per_sqcm</f>
        <v>2.0893642305407012E-11</v>
      </c>
      <c r="D13" s="41"/>
      <c r="E13" s="41"/>
      <c r="F13" s="41"/>
      <c r="G13" s="41"/>
      <c r="H13" s="41"/>
      <c r="I13" s="41"/>
    </row>
    <row r="14" spans="1:9" x14ac:dyDescent="0.25">
      <c r="A14" s="16" t="s">
        <v>100</v>
      </c>
      <c r="B14" s="39">
        <v>32</v>
      </c>
      <c r="C14" s="40">
        <f>INDEX('EP30-2 RGA scans ASCII'!C:C,MATCH($B14,'EP30-2 RGA scans ASCII'!A:A))*Leak_Rate_Cal_factor_per_sqcm</f>
        <v>6.1559120617944147E-12</v>
      </c>
      <c r="D14" s="41"/>
      <c r="E14" s="41"/>
      <c r="F14" s="41"/>
      <c r="G14" s="41"/>
      <c r="H14" s="41"/>
      <c r="I14" s="41"/>
    </row>
    <row r="15" spans="1:9" x14ac:dyDescent="0.25">
      <c r="A15" s="16" t="s">
        <v>101</v>
      </c>
      <c r="B15" s="39">
        <v>40</v>
      </c>
      <c r="C15" s="40">
        <f>INDEX('EP30-2 RGA scans ASCII'!C:C,MATCH($B15,'EP30-2 RGA scans ASCII'!A:A))*Leak_Rate_Cal_factor_per_sqcm</f>
        <v>5.9035056446821157E-13</v>
      </c>
      <c r="D15" s="41"/>
      <c r="E15" s="41"/>
      <c r="F15" s="41"/>
      <c r="G15" s="41"/>
      <c r="H15" s="41"/>
      <c r="I15" s="41"/>
    </row>
    <row r="16" spans="1:9" x14ac:dyDescent="0.25">
      <c r="A16" s="16" t="s">
        <v>102</v>
      </c>
      <c r="B16" s="39">
        <v>41</v>
      </c>
      <c r="C16" s="40">
        <f>INDEX('EP30-2 RGA scans ASCII'!C:C,MATCH($B16,'EP30-2 RGA scans ASCII'!A:A))*Leak_Rate_Cal_factor_per_sqcm</f>
        <v>1.9070707070707071E-13</v>
      </c>
      <c r="D16" s="41"/>
      <c r="E16" s="41"/>
      <c r="F16" s="41"/>
      <c r="G16" s="41"/>
      <c r="H16" s="41"/>
      <c r="I16" s="41"/>
    </row>
    <row r="17" spans="1:9" x14ac:dyDescent="0.25">
      <c r="A17" s="16" t="s">
        <v>102</v>
      </c>
      <c r="B17" s="39">
        <v>43</v>
      </c>
      <c r="C17" s="40">
        <f>INDEX('EP30-2 RGA scans ASCII'!C:C,MATCH($B17,'EP30-2 RGA scans ASCII'!A:A))*Leak_Rate_Cal_factor_per_sqcm</f>
        <v>3.1130124777183606E-13</v>
      </c>
      <c r="D17" s="41"/>
      <c r="E17" s="41"/>
      <c r="F17" s="41"/>
      <c r="G17" s="41"/>
      <c r="H17" s="41"/>
      <c r="I17" s="41"/>
    </row>
    <row r="18" spans="1:9" x14ac:dyDescent="0.25">
      <c r="A18" s="16" t="s">
        <v>103</v>
      </c>
      <c r="B18" s="39">
        <v>44</v>
      </c>
      <c r="C18" s="40">
        <f>INDEX('EP30-2 RGA scans ASCII'!C:C,MATCH($B18,'EP30-2 RGA scans ASCII'!A:A))*Leak_Rate_Cal_factor_per_sqcm</f>
        <v>3.0989898989898988E-11</v>
      </c>
      <c r="D18" s="41"/>
      <c r="E18" s="41"/>
      <c r="F18" s="41"/>
      <c r="G18" s="41"/>
      <c r="H18" s="41"/>
      <c r="I18" s="41"/>
    </row>
    <row r="19" spans="1:9" x14ac:dyDescent="0.25">
      <c r="A19" s="16" t="s">
        <v>102</v>
      </c>
      <c r="B19" s="39">
        <v>53</v>
      </c>
      <c r="C19" s="40">
        <f>INDEX('EP30-2 RGA scans ASCII'!C:C,MATCH($B19,'EP30-2 RGA scans ASCII'!A:A))*Leak_Rate_Cal_factor_per_sqcm</f>
        <v>1.4022578728461082E-17</v>
      </c>
      <c r="D19" s="41"/>
      <c r="E19" s="41"/>
      <c r="F19" s="41"/>
      <c r="G19" s="41"/>
      <c r="H19" s="41"/>
      <c r="I19" s="41"/>
    </row>
    <row r="20" spans="1:9" x14ac:dyDescent="0.25">
      <c r="A20" s="16" t="s">
        <v>102</v>
      </c>
      <c r="B20" s="39">
        <v>55</v>
      </c>
      <c r="C20" s="40">
        <f>INDEX('EP30-2 RGA scans ASCII'!C:C,MATCH($B20,'EP30-2 RGA scans ASCII'!A:A))*Leak_Rate_Cal_factor_per_sqcm</f>
        <v>1.4022578728461082E-17</v>
      </c>
      <c r="D20" s="41"/>
      <c r="E20" s="41"/>
      <c r="F20" s="41"/>
      <c r="G20" s="41"/>
      <c r="H20" s="41"/>
      <c r="I20" s="41"/>
    </row>
    <row r="21" spans="1:9" x14ac:dyDescent="0.25">
      <c r="A21" s="16" t="s">
        <v>102</v>
      </c>
      <c r="B21" s="39">
        <v>57</v>
      </c>
      <c r="C21" s="40">
        <f>INDEX('EP30-2 RGA scans ASCII'!C:C,MATCH($B21,'EP30-2 RGA scans ASCII'!A:A))*Leak_Rate_Cal_factor_per_sqcm</f>
        <v>1.4022578728461082E-17</v>
      </c>
      <c r="D21" s="41"/>
      <c r="E21" s="41"/>
      <c r="F21" s="41"/>
      <c r="G21" s="41"/>
      <c r="H21" s="41"/>
      <c r="I21" s="41"/>
    </row>
    <row r="22" spans="1:9" x14ac:dyDescent="0.25">
      <c r="A22" s="16" t="s">
        <v>104</v>
      </c>
      <c r="B22" s="16"/>
      <c r="C22" s="40">
        <f>(C16+C17+C19+C20+C21)</f>
        <v>5.0205038621509214E-13</v>
      </c>
      <c r="D22" s="41"/>
      <c r="E22" s="41"/>
      <c r="F22" s="41"/>
      <c r="G22" s="41"/>
      <c r="H22" s="41"/>
      <c r="I22" s="41"/>
    </row>
    <row r="24" spans="1:9" ht="36.75" customHeight="1" x14ac:dyDescent="0.25">
      <c r="A24" s="59" t="s">
        <v>113</v>
      </c>
      <c r="B24" s="59"/>
      <c r="C24" s="59"/>
    </row>
    <row r="27" spans="1:9" ht="17.399999999999999" x14ac:dyDescent="0.3">
      <c r="A27" s="34" t="s">
        <v>130</v>
      </c>
      <c r="D27" s="35"/>
      <c r="E27" s="35"/>
      <c r="F27" s="35"/>
    </row>
    <row r="28" spans="1:9" ht="26.4" x14ac:dyDescent="0.25">
      <c r="B28" s="63" t="s">
        <v>90</v>
      </c>
      <c r="C28" s="63"/>
      <c r="D28" s="52" t="s">
        <v>129</v>
      </c>
      <c r="E28" s="42"/>
      <c r="F28" s="42"/>
    </row>
    <row r="29" spans="1:9" x14ac:dyDescent="0.25">
      <c r="A29" s="33" t="s">
        <v>105</v>
      </c>
      <c r="B29" s="60">
        <v>2</v>
      </c>
      <c r="C29" s="61"/>
      <c r="D29" s="43">
        <f>C5</f>
        <v>1.2213666072489603E-12</v>
      </c>
      <c r="E29" s="44"/>
      <c r="F29" s="45"/>
    </row>
    <row r="30" spans="1:9" x14ac:dyDescent="0.25">
      <c r="A30" s="33" t="s">
        <v>106</v>
      </c>
      <c r="B30" s="60" t="s">
        <v>107</v>
      </c>
      <c r="C30" s="61"/>
      <c r="D30" s="43">
        <f>MAX(C9:C11)</f>
        <v>2.229590017825312E-12</v>
      </c>
      <c r="E30" s="44"/>
      <c r="F30" s="45"/>
    </row>
    <row r="31" spans="1:9" x14ac:dyDescent="0.25">
      <c r="A31" s="33" t="s">
        <v>108</v>
      </c>
      <c r="B31" s="60">
        <v>28</v>
      </c>
      <c r="C31" s="61"/>
      <c r="D31" s="43">
        <f>C13</f>
        <v>2.0893642305407012E-11</v>
      </c>
      <c r="E31" s="44"/>
      <c r="F31" s="46"/>
    </row>
    <row r="32" spans="1:9" x14ac:dyDescent="0.25">
      <c r="A32" s="33" t="s">
        <v>103</v>
      </c>
      <c r="B32" s="60">
        <v>44</v>
      </c>
      <c r="C32" s="61"/>
      <c r="D32" s="43">
        <f>C18</f>
        <v>3.0989898989898988E-11</v>
      </c>
      <c r="E32" s="44"/>
      <c r="F32" s="45"/>
    </row>
    <row r="33" spans="1:6" x14ac:dyDescent="0.25">
      <c r="A33" s="47" t="s">
        <v>109</v>
      </c>
      <c r="B33" s="62" t="s">
        <v>110</v>
      </c>
      <c r="C33" s="62"/>
      <c r="D33" s="43">
        <f>C22</f>
        <v>5.0205038621509214E-13</v>
      </c>
      <c r="E33" s="44"/>
      <c r="F33" s="45"/>
    </row>
    <row r="35" spans="1:6" ht="35.25" customHeight="1" x14ac:dyDescent="0.25">
      <c r="A35" s="59" t="s">
        <v>114</v>
      </c>
      <c r="B35" s="59"/>
      <c r="C35" s="59"/>
      <c r="D35" s="59"/>
    </row>
  </sheetData>
  <mergeCells count="8">
    <mergeCell ref="A24:C24"/>
    <mergeCell ref="A35:D35"/>
    <mergeCell ref="B31:C31"/>
    <mergeCell ref="B32:C32"/>
    <mergeCell ref="B33:C33"/>
    <mergeCell ref="B28:C28"/>
    <mergeCell ref="B29:C29"/>
    <mergeCell ref="B30:C30"/>
  </mergeCells>
  <phoneticPr fontId="4" type="noConversion"/>
  <pageMargins left="0.28999999999999998" right="0.28000000000000003" top="1" bottom="1" header="0.5" footer="0.5"/>
  <pageSetup scale="86" orientation="landscape" horizontalDpi="1200" verticalDpi="1200" r:id="rId1"/>
  <headerFooter alignWithMargins="0">
    <oddHeader>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topLeftCell="B1" zoomScale="80" zoomScaleNormal="80" workbookViewId="0">
      <selection activeCell="F22" sqref="F22"/>
    </sheetView>
  </sheetViews>
  <sheetFormatPr defaultRowHeight="13.2" x14ac:dyDescent="0.25"/>
  <cols>
    <col min="1" max="1" width="13.6640625" customWidth="1"/>
    <col min="2" max="2" width="35.109375" customWidth="1"/>
    <col min="3" max="3" width="47.109375" customWidth="1"/>
    <col min="4" max="4" width="15.88671875" customWidth="1"/>
    <col min="5" max="5" width="9.44140625" customWidth="1"/>
    <col min="6" max="6" width="10.109375" customWidth="1"/>
    <col min="7" max="7" width="10.44140625" customWidth="1"/>
    <col min="8" max="9" width="7.88671875" customWidth="1"/>
    <col min="10" max="10" width="7.5546875" customWidth="1"/>
    <col min="12" max="12" width="6.109375" customWidth="1"/>
    <col min="13" max="13" width="7.5546875" customWidth="1"/>
    <col min="15" max="15" width="7.5546875" customWidth="1"/>
    <col min="16" max="16" width="7.6640625" customWidth="1"/>
    <col min="18" max="18" width="8" customWidth="1"/>
  </cols>
  <sheetData>
    <row r="1" spans="1:22" ht="17.399999999999999" x14ac:dyDescent="0.3">
      <c r="A1" s="24" t="s">
        <v>127</v>
      </c>
      <c r="B1" s="1"/>
      <c r="C1" s="1"/>
      <c r="D1" s="1"/>
      <c r="E1" s="1"/>
      <c r="F1" s="1"/>
      <c r="G1" s="1"/>
    </row>
    <row r="2" spans="1:22" ht="17.399999999999999" x14ac:dyDescent="0.3">
      <c r="A2" s="24"/>
      <c r="B2" s="1"/>
      <c r="C2" s="1"/>
      <c r="D2" s="1"/>
      <c r="E2" s="1"/>
      <c r="F2" s="1"/>
      <c r="G2" s="1"/>
    </row>
    <row r="3" spans="1:22" ht="15.6" x14ac:dyDescent="0.3">
      <c r="A3" s="11"/>
      <c r="B3" s="1"/>
      <c r="C3" s="1"/>
      <c r="D3" s="1"/>
      <c r="E3" s="1"/>
      <c r="F3" s="1"/>
      <c r="G3" s="1"/>
      <c r="H3" s="1"/>
      <c r="K3" s="65" t="s">
        <v>163</v>
      </c>
      <c r="L3" s="63"/>
      <c r="M3" s="63"/>
      <c r="N3" s="63" t="s">
        <v>171</v>
      </c>
      <c r="O3" s="63"/>
      <c r="P3" s="63"/>
      <c r="Q3" s="63"/>
      <c r="R3" s="63"/>
      <c r="S3" s="63"/>
      <c r="T3" s="72" t="s">
        <v>173</v>
      </c>
      <c r="U3" s="73"/>
      <c r="V3" s="73"/>
    </row>
    <row r="4" spans="1:22" s="17" customFormat="1" x14ac:dyDescent="0.25">
      <c r="B4" s="26"/>
      <c r="C4" s="26"/>
      <c r="D4" s="26"/>
      <c r="E4" s="26"/>
      <c r="F4" s="26"/>
      <c r="G4" s="26"/>
      <c r="H4" s="26"/>
      <c r="K4" s="63"/>
      <c r="L4" s="63"/>
      <c r="M4" s="63"/>
      <c r="N4" s="64" t="s">
        <v>83</v>
      </c>
      <c r="O4" s="63"/>
      <c r="P4" s="63"/>
      <c r="Q4" s="63" t="s">
        <v>87</v>
      </c>
      <c r="R4" s="63"/>
      <c r="S4" s="63"/>
      <c r="T4" s="69" t="s">
        <v>172</v>
      </c>
      <c r="U4" s="69"/>
      <c r="V4" s="69"/>
    </row>
    <row r="5" spans="1:22" s="25" customFormat="1" ht="40.200000000000003" x14ac:dyDescent="0.3">
      <c r="A5" s="28" t="s">
        <v>78</v>
      </c>
      <c r="B5" s="29" t="s">
        <v>79</v>
      </c>
      <c r="C5" s="29" t="s">
        <v>142</v>
      </c>
      <c r="D5" s="29" t="s">
        <v>139</v>
      </c>
      <c r="E5" s="53" t="s">
        <v>138</v>
      </c>
      <c r="F5" s="74" t="s">
        <v>174</v>
      </c>
      <c r="G5" s="53" t="s">
        <v>135</v>
      </c>
      <c r="H5" s="53" t="s">
        <v>131</v>
      </c>
      <c r="I5" s="55" t="s">
        <v>161</v>
      </c>
      <c r="J5" s="55" t="s">
        <v>162</v>
      </c>
      <c r="K5" s="30" t="s">
        <v>80</v>
      </c>
      <c r="L5" s="30" t="s">
        <v>81</v>
      </c>
      <c r="M5" s="30" t="s">
        <v>82</v>
      </c>
      <c r="N5" s="30" t="s">
        <v>80</v>
      </c>
      <c r="O5" s="30" t="s">
        <v>81</v>
      </c>
      <c r="P5" s="30" t="s">
        <v>82</v>
      </c>
      <c r="Q5" s="30" t="s">
        <v>80</v>
      </c>
      <c r="R5" s="30" t="s">
        <v>81</v>
      </c>
      <c r="S5" s="30" t="s">
        <v>82</v>
      </c>
      <c r="T5" s="70" t="s">
        <v>80</v>
      </c>
      <c r="U5" s="70" t="s">
        <v>81</v>
      </c>
      <c r="V5" s="70" t="s">
        <v>82</v>
      </c>
    </row>
    <row r="6" spans="1:22" x14ac:dyDescent="0.25">
      <c r="A6" s="31" t="s">
        <v>75</v>
      </c>
      <c r="B6" s="48" t="s">
        <v>120</v>
      </c>
      <c r="C6" s="48" t="s">
        <v>143</v>
      </c>
      <c r="D6" s="48" t="s">
        <v>141</v>
      </c>
      <c r="E6" s="48">
        <v>2</v>
      </c>
      <c r="F6" s="75">
        <f>16*15</f>
        <v>240</v>
      </c>
      <c r="G6" s="51">
        <f t="shared" ref="G6:G16" si="0">0.5*5*4</f>
        <v>10</v>
      </c>
      <c r="H6" s="48">
        <v>0.05</v>
      </c>
      <c r="I6" s="51">
        <f t="shared" ref="I6:I21" si="1">G6*H6</f>
        <v>0.5</v>
      </c>
      <c r="J6" s="51">
        <f t="shared" ref="J6:J21" si="2">G6</f>
        <v>10</v>
      </c>
      <c r="K6" s="51">
        <v>2</v>
      </c>
      <c r="L6" s="51">
        <v>2</v>
      </c>
      <c r="M6" s="51">
        <v>1</v>
      </c>
      <c r="N6" s="51">
        <f t="shared" ref="N6:P20" si="3">$I6*K6</f>
        <v>1</v>
      </c>
      <c r="O6" s="51">
        <f t="shared" si="3"/>
        <v>1</v>
      </c>
      <c r="P6" s="51">
        <f t="shared" si="3"/>
        <v>0.5</v>
      </c>
      <c r="Q6" s="51">
        <f t="shared" ref="Q6:S20" si="4">$J6*K6</f>
        <v>20</v>
      </c>
      <c r="R6" s="51">
        <f t="shared" si="4"/>
        <v>20</v>
      </c>
      <c r="S6" s="51">
        <f t="shared" si="4"/>
        <v>10</v>
      </c>
      <c r="T6" s="71">
        <f t="shared" ref="T6:T10" si="5">K6*$F6*$E6</f>
        <v>960</v>
      </c>
      <c r="U6" s="71">
        <f t="shared" ref="U6:U10" si="6">L6*$F6*$E6</f>
        <v>960</v>
      </c>
      <c r="V6" s="71">
        <f t="shared" ref="V6:V10" si="7">M6*$F6*$E6</f>
        <v>480</v>
      </c>
    </row>
    <row r="7" spans="1:22" x14ac:dyDescent="0.25">
      <c r="A7" s="31" t="s">
        <v>76</v>
      </c>
      <c r="B7" s="48" t="s">
        <v>121</v>
      </c>
      <c r="C7" s="48" t="s">
        <v>143</v>
      </c>
      <c r="D7" s="48" t="s">
        <v>141</v>
      </c>
      <c r="E7" s="48">
        <v>2</v>
      </c>
      <c r="F7" s="75">
        <f>2*50</f>
        <v>100</v>
      </c>
      <c r="G7" s="51">
        <f t="shared" si="0"/>
        <v>10</v>
      </c>
      <c r="H7" s="48">
        <v>0.05</v>
      </c>
      <c r="I7" s="51">
        <f t="shared" si="1"/>
        <v>0.5</v>
      </c>
      <c r="J7" s="51">
        <f t="shared" si="2"/>
        <v>10</v>
      </c>
      <c r="K7" s="51">
        <v>2</v>
      </c>
      <c r="L7" s="51">
        <v>2</v>
      </c>
      <c r="M7" s="51">
        <v>1</v>
      </c>
      <c r="N7" s="51">
        <f t="shared" si="3"/>
        <v>1</v>
      </c>
      <c r="O7" s="51">
        <f t="shared" si="3"/>
        <v>1</v>
      </c>
      <c r="P7" s="51">
        <f t="shared" si="3"/>
        <v>0.5</v>
      </c>
      <c r="Q7" s="51">
        <f t="shared" si="4"/>
        <v>20</v>
      </c>
      <c r="R7" s="51">
        <f t="shared" si="4"/>
        <v>20</v>
      </c>
      <c r="S7" s="51">
        <f t="shared" si="4"/>
        <v>10</v>
      </c>
      <c r="T7" s="71">
        <f t="shared" si="5"/>
        <v>400</v>
      </c>
      <c r="U7" s="71">
        <f t="shared" si="6"/>
        <v>400</v>
      </c>
      <c r="V7" s="71">
        <f t="shared" si="7"/>
        <v>200</v>
      </c>
    </row>
    <row r="8" spans="1:22" x14ac:dyDescent="0.25">
      <c r="A8" s="31" t="s">
        <v>86</v>
      </c>
      <c r="B8" s="48" t="s">
        <v>126</v>
      </c>
      <c r="C8" s="48" t="s">
        <v>143</v>
      </c>
      <c r="D8" s="48" t="s">
        <v>146</v>
      </c>
      <c r="E8" s="48">
        <v>2</v>
      </c>
      <c r="F8" s="75">
        <f>14.5*20</f>
        <v>290</v>
      </c>
      <c r="G8" s="51">
        <f t="shared" si="0"/>
        <v>10</v>
      </c>
      <c r="H8" s="48">
        <v>0.05</v>
      </c>
      <c r="I8" s="51">
        <f>2*0.5^2*(2*20)</f>
        <v>20</v>
      </c>
      <c r="J8" s="51">
        <f>2*0.5*(2*20)</f>
        <v>40</v>
      </c>
      <c r="K8" s="51">
        <v>1</v>
      </c>
      <c r="L8" s="51">
        <v>3</v>
      </c>
      <c r="M8" s="51">
        <v>0</v>
      </c>
      <c r="N8" s="51">
        <f t="shared" ref="N8:P10" si="8">$I8*K8</f>
        <v>20</v>
      </c>
      <c r="O8" s="51">
        <f t="shared" si="8"/>
        <v>60</v>
      </c>
      <c r="P8" s="51">
        <f t="shared" si="8"/>
        <v>0</v>
      </c>
      <c r="Q8" s="51">
        <f t="shared" ref="Q8:S10" si="9">$J8*K8</f>
        <v>40</v>
      </c>
      <c r="R8" s="51">
        <f t="shared" si="9"/>
        <v>120</v>
      </c>
      <c r="S8" s="51">
        <f t="shared" si="9"/>
        <v>0</v>
      </c>
      <c r="T8" s="71">
        <f t="shared" si="5"/>
        <v>580</v>
      </c>
      <c r="U8" s="71">
        <f t="shared" si="6"/>
        <v>1740</v>
      </c>
      <c r="V8" s="71">
        <f t="shared" si="7"/>
        <v>0</v>
      </c>
    </row>
    <row r="9" spans="1:22" x14ac:dyDescent="0.25">
      <c r="A9" s="31" t="s">
        <v>85</v>
      </c>
      <c r="B9" s="48" t="s">
        <v>124</v>
      </c>
      <c r="C9" s="48" t="s">
        <v>143</v>
      </c>
      <c r="D9" s="48" t="s">
        <v>146</v>
      </c>
      <c r="E9" s="48">
        <v>2</v>
      </c>
      <c r="F9" s="75">
        <f>6.45*20</f>
        <v>129</v>
      </c>
      <c r="G9" s="51">
        <f t="shared" si="0"/>
        <v>10</v>
      </c>
      <c r="H9" s="48">
        <v>0.05</v>
      </c>
      <c r="I9" s="51">
        <f>2*0.5^2*(2*20)</f>
        <v>20</v>
      </c>
      <c r="J9" s="51">
        <f>2*0.5*(2*20)</f>
        <v>40</v>
      </c>
      <c r="K9" s="51">
        <v>1</v>
      </c>
      <c r="L9" s="51">
        <v>3</v>
      </c>
      <c r="M9" s="51">
        <v>0</v>
      </c>
      <c r="N9" s="51">
        <f t="shared" si="8"/>
        <v>20</v>
      </c>
      <c r="O9" s="51">
        <f t="shared" si="8"/>
        <v>60</v>
      </c>
      <c r="P9" s="51">
        <f t="shared" si="8"/>
        <v>0</v>
      </c>
      <c r="Q9" s="51">
        <f t="shared" si="9"/>
        <v>40</v>
      </c>
      <c r="R9" s="51">
        <f t="shared" si="9"/>
        <v>120</v>
      </c>
      <c r="S9" s="51">
        <f t="shared" si="9"/>
        <v>0</v>
      </c>
      <c r="T9" s="71">
        <f t="shared" si="5"/>
        <v>258</v>
      </c>
      <c r="U9" s="71">
        <f t="shared" si="6"/>
        <v>774</v>
      </c>
      <c r="V9" s="71">
        <f t="shared" si="7"/>
        <v>0</v>
      </c>
    </row>
    <row r="10" spans="1:22" x14ac:dyDescent="0.25">
      <c r="A10" s="31" t="s">
        <v>132</v>
      </c>
      <c r="B10" s="48" t="s">
        <v>133</v>
      </c>
      <c r="C10" s="48"/>
      <c r="D10" s="48" t="s">
        <v>140</v>
      </c>
      <c r="E10" s="48">
        <v>4</v>
      </c>
      <c r="F10" s="75">
        <f>2*PI()*(2.1^2-1^2)/4</f>
        <v>5.3564154743705972</v>
      </c>
      <c r="G10" s="51"/>
      <c r="H10" s="48" t="s">
        <v>137</v>
      </c>
      <c r="I10" s="51">
        <f>SUMPRODUCT(E11:E12,G11:G12,H11:H12)</f>
        <v>12.168959143680068</v>
      </c>
      <c r="J10" s="54">
        <f>SUMPRODUCT(E11:E12,G11:G12)</f>
        <v>243.37918287360134</v>
      </c>
      <c r="K10" s="51">
        <v>3</v>
      </c>
      <c r="L10" s="51">
        <v>5</v>
      </c>
      <c r="M10" s="51">
        <v>1</v>
      </c>
      <c r="N10" s="51">
        <f t="shared" si="8"/>
        <v>36.506877431040202</v>
      </c>
      <c r="O10" s="51">
        <f t="shared" si="8"/>
        <v>60.844795718400341</v>
      </c>
      <c r="P10" s="51">
        <f t="shared" si="8"/>
        <v>12.168959143680068</v>
      </c>
      <c r="Q10" s="51">
        <f t="shared" si="9"/>
        <v>730.13754862080395</v>
      </c>
      <c r="R10" s="51">
        <f t="shared" si="9"/>
        <v>1216.8959143680067</v>
      </c>
      <c r="S10" s="51">
        <f t="shared" si="9"/>
        <v>243.37918287360134</v>
      </c>
      <c r="T10" s="71">
        <f t="shared" si="5"/>
        <v>64.27698569244717</v>
      </c>
      <c r="U10" s="71">
        <f t="shared" si="6"/>
        <v>107.12830948741194</v>
      </c>
      <c r="V10" s="71">
        <f t="shared" si="7"/>
        <v>21.425661897482389</v>
      </c>
    </row>
    <row r="11" spans="1:22" x14ac:dyDescent="0.25">
      <c r="A11" s="31"/>
      <c r="B11" s="48" t="s">
        <v>136</v>
      </c>
      <c r="C11" s="48" t="s">
        <v>153</v>
      </c>
      <c r="D11" s="48"/>
      <c r="E11" s="48">
        <v>4</v>
      </c>
      <c r="F11" s="75"/>
      <c r="G11" s="51">
        <f>PI()*(9.8-2*0.8)^2/4</f>
        <v>52.810172506844438</v>
      </c>
      <c r="H11" s="48">
        <v>0.05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71"/>
      <c r="U11" s="71"/>
      <c r="V11" s="71"/>
    </row>
    <row r="12" spans="1:22" x14ac:dyDescent="0.25">
      <c r="A12" s="31"/>
      <c r="B12" s="48" t="s">
        <v>134</v>
      </c>
      <c r="C12" s="48" t="s">
        <v>154</v>
      </c>
      <c r="D12" s="48"/>
      <c r="E12" s="48">
        <v>12</v>
      </c>
      <c r="F12" s="75"/>
      <c r="G12" s="51">
        <f>PI()*(1.05^2-0.5^2)</f>
        <v>2.6782077371852986</v>
      </c>
      <c r="H12" s="48">
        <v>0.05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71"/>
      <c r="U12" s="71"/>
      <c r="V12" s="71"/>
    </row>
    <row r="13" spans="1:22" x14ac:dyDescent="0.25">
      <c r="A13" s="32" t="s">
        <v>77</v>
      </c>
      <c r="B13" s="49" t="s">
        <v>122</v>
      </c>
      <c r="C13" s="48" t="s">
        <v>143</v>
      </c>
      <c r="D13" s="49" t="s">
        <v>144</v>
      </c>
      <c r="E13" s="48">
        <v>2</v>
      </c>
      <c r="F13" s="75">
        <f>9.372*20</f>
        <v>187.44</v>
      </c>
      <c r="G13" s="51">
        <f t="shared" si="0"/>
        <v>10</v>
      </c>
      <c r="H13" s="48">
        <v>0.05</v>
      </c>
      <c r="I13" s="51">
        <f t="shared" si="1"/>
        <v>0.5</v>
      </c>
      <c r="J13" s="51">
        <f t="shared" si="2"/>
        <v>10</v>
      </c>
      <c r="K13" s="51">
        <v>1</v>
      </c>
      <c r="L13" s="51">
        <v>1</v>
      </c>
      <c r="M13" s="51">
        <v>0</v>
      </c>
      <c r="N13" s="51">
        <f t="shared" si="3"/>
        <v>0.5</v>
      </c>
      <c r="O13" s="51">
        <f t="shared" si="3"/>
        <v>0.5</v>
      </c>
      <c r="P13" s="51">
        <f t="shared" si="3"/>
        <v>0</v>
      </c>
      <c r="Q13" s="51">
        <f t="shared" si="4"/>
        <v>10</v>
      </c>
      <c r="R13" s="51">
        <f t="shared" si="4"/>
        <v>10</v>
      </c>
      <c r="S13" s="51">
        <f t="shared" si="4"/>
        <v>0</v>
      </c>
      <c r="T13" s="71">
        <f>K13*$F13*$E13</f>
        <v>374.88</v>
      </c>
      <c r="U13" s="71">
        <f t="shared" ref="U13:V13" si="10">L13*$F13*$E13</f>
        <v>374.88</v>
      </c>
      <c r="V13" s="71">
        <f t="shared" si="10"/>
        <v>0</v>
      </c>
    </row>
    <row r="14" spans="1:22" x14ac:dyDescent="0.25">
      <c r="A14" s="32" t="s">
        <v>147</v>
      </c>
      <c r="B14" s="49" t="s">
        <v>148</v>
      </c>
      <c r="C14" s="48" t="s">
        <v>143</v>
      </c>
      <c r="D14" s="49" t="s">
        <v>144</v>
      </c>
      <c r="E14" s="48">
        <v>2</v>
      </c>
      <c r="F14" s="75">
        <f>0.114*25.4*20</f>
        <v>57.911999999999999</v>
      </c>
      <c r="G14" s="51">
        <f t="shared" si="0"/>
        <v>10</v>
      </c>
      <c r="H14" s="48">
        <v>0.05</v>
      </c>
      <c r="I14" s="51">
        <f t="shared" si="1"/>
        <v>0.5</v>
      </c>
      <c r="J14" s="51">
        <f t="shared" si="2"/>
        <v>10</v>
      </c>
      <c r="K14" s="51">
        <v>1</v>
      </c>
      <c r="L14" s="51">
        <v>1</v>
      </c>
      <c r="M14" s="51">
        <v>0</v>
      </c>
      <c r="N14" s="51">
        <f>$I14*K14</f>
        <v>0.5</v>
      </c>
      <c r="O14" s="51">
        <f>$I14*L14</f>
        <v>0.5</v>
      </c>
      <c r="P14" s="51">
        <f>$I14*M14</f>
        <v>0</v>
      </c>
      <c r="Q14" s="51">
        <f>$J14*K14</f>
        <v>10</v>
      </c>
      <c r="R14" s="51">
        <f>$J14*L14</f>
        <v>10</v>
      </c>
      <c r="S14" s="51">
        <f>$J14*M14</f>
        <v>0</v>
      </c>
      <c r="T14" s="71">
        <f t="shared" ref="T14:T21" si="11">K14*$F14*$E14</f>
        <v>115.824</v>
      </c>
      <c r="U14" s="71">
        <f t="shared" ref="U14:U21" si="12">L14*$F14*$E14</f>
        <v>115.824</v>
      </c>
      <c r="V14" s="71">
        <f t="shared" ref="V14:V21" si="13">M14*$F14*$E14</f>
        <v>0</v>
      </c>
    </row>
    <row r="15" spans="1:22" x14ac:dyDescent="0.25">
      <c r="A15" s="31" t="s">
        <v>84</v>
      </c>
      <c r="B15" s="48" t="s">
        <v>123</v>
      </c>
      <c r="C15" s="48" t="s">
        <v>143</v>
      </c>
      <c r="D15" s="48" t="s">
        <v>145</v>
      </c>
      <c r="E15" s="48">
        <v>2</v>
      </c>
      <c r="F15" s="75">
        <f>5.66*20</f>
        <v>113.2</v>
      </c>
      <c r="G15" s="51">
        <f t="shared" si="0"/>
        <v>10</v>
      </c>
      <c r="H15" s="48">
        <v>0.05</v>
      </c>
      <c r="I15" s="51">
        <f t="shared" si="1"/>
        <v>0.5</v>
      </c>
      <c r="J15" s="51">
        <f t="shared" si="2"/>
        <v>10</v>
      </c>
      <c r="K15" s="51">
        <v>7</v>
      </c>
      <c r="L15" s="51">
        <v>7</v>
      </c>
      <c r="M15" s="51">
        <v>0</v>
      </c>
      <c r="N15" s="51">
        <f t="shared" si="3"/>
        <v>3.5</v>
      </c>
      <c r="O15" s="51">
        <f t="shared" si="3"/>
        <v>3.5</v>
      </c>
      <c r="P15" s="51">
        <f t="shared" si="3"/>
        <v>0</v>
      </c>
      <c r="Q15" s="51">
        <f t="shared" si="4"/>
        <v>70</v>
      </c>
      <c r="R15" s="51">
        <f t="shared" si="4"/>
        <v>70</v>
      </c>
      <c r="S15" s="51">
        <f t="shared" si="4"/>
        <v>0</v>
      </c>
      <c r="T15" s="71">
        <f t="shared" si="11"/>
        <v>1584.8</v>
      </c>
      <c r="U15" s="71">
        <f t="shared" si="12"/>
        <v>1584.8</v>
      </c>
      <c r="V15" s="71">
        <f t="shared" si="13"/>
        <v>0</v>
      </c>
    </row>
    <row r="16" spans="1:22" x14ac:dyDescent="0.25">
      <c r="A16" s="31" t="s">
        <v>149</v>
      </c>
      <c r="B16" s="49" t="s">
        <v>150</v>
      </c>
      <c r="C16" s="48" t="s">
        <v>143</v>
      </c>
      <c r="D16" s="48" t="s">
        <v>145</v>
      </c>
      <c r="E16" s="48">
        <v>2</v>
      </c>
      <c r="F16" s="75">
        <f>2.31*20</f>
        <v>46.2</v>
      </c>
      <c r="G16" s="51">
        <f t="shared" si="0"/>
        <v>10</v>
      </c>
      <c r="H16" s="48">
        <v>0.05</v>
      </c>
      <c r="I16" s="51">
        <f t="shared" si="1"/>
        <v>0.5</v>
      </c>
      <c r="J16" s="51">
        <f t="shared" si="2"/>
        <v>10</v>
      </c>
      <c r="K16" s="51">
        <v>7</v>
      </c>
      <c r="L16" s="51">
        <v>7</v>
      </c>
      <c r="M16" s="51">
        <v>0</v>
      </c>
      <c r="N16" s="51">
        <f t="shared" si="3"/>
        <v>3.5</v>
      </c>
      <c r="O16" s="51">
        <f t="shared" si="3"/>
        <v>3.5</v>
      </c>
      <c r="P16" s="51">
        <f t="shared" si="3"/>
        <v>0</v>
      </c>
      <c r="Q16" s="51">
        <f t="shared" si="4"/>
        <v>70</v>
      </c>
      <c r="R16" s="51">
        <f t="shared" si="4"/>
        <v>70</v>
      </c>
      <c r="S16" s="51">
        <f t="shared" si="4"/>
        <v>0</v>
      </c>
      <c r="T16" s="71">
        <f t="shared" si="11"/>
        <v>646.80000000000007</v>
      </c>
      <c r="U16" s="71">
        <f t="shared" si="12"/>
        <v>646.80000000000007</v>
      </c>
      <c r="V16" s="71">
        <f t="shared" si="13"/>
        <v>0</v>
      </c>
    </row>
    <row r="17" spans="1:22" x14ac:dyDescent="0.25">
      <c r="A17" s="31" t="s">
        <v>155</v>
      </c>
      <c r="B17" s="48" t="s">
        <v>156</v>
      </c>
      <c r="C17" s="48" t="s">
        <v>157</v>
      </c>
      <c r="D17" s="48" t="s">
        <v>151</v>
      </c>
      <c r="E17" s="48">
        <v>4</v>
      </c>
      <c r="F17" s="75">
        <f>PI()*(0.079*25.4)^2/4</f>
        <v>3.1623613770474823</v>
      </c>
      <c r="G17" s="51">
        <f>2*PI()*(0.079*25.4)^2/4</f>
        <v>6.3247227540949646</v>
      </c>
      <c r="H17" s="48">
        <v>0.05</v>
      </c>
      <c r="I17" s="51">
        <f t="shared" si="1"/>
        <v>0.31623613770474823</v>
      </c>
      <c r="J17" s="51">
        <f t="shared" si="2"/>
        <v>6.3247227540949646</v>
      </c>
      <c r="K17" s="51">
        <v>8</v>
      </c>
      <c r="L17" s="51">
        <v>8</v>
      </c>
      <c r="M17" s="51">
        <v>0</v>
      </c>
      <c r="N17" s="51">
        <f t="shared" si="3"/>
        <v>2.5298891016379859</v>
      </c>
      <c r="O17" s="51">
        <f t="shared" si="3"/>
        <v>2.5298891016379859</v>
      </c>
      <c r="P17" s="51">
        <f t="shared" si="3"/>
        <v>0</v>
      </c>
      <c r="Q17" s="51">
        <f t="shared" si="4"/>
        <v>50.597782032759717</v>
      </c>
      <c r="R17" s="51">
        <f t="shared" si="4"/>
        <v>50.597782032759717</v>
      </c>
      <c r="S17" s="51">
        <f t="shared" si="4"/>
        <v>0</v>
      </c>
      <c r="T17" s="71">
        <f t="shared" si="11"/>
        <v>101.19556406551943</v>
      </c>
      <c r="U17" s="71">
        <f t="shared" si="12"/>
        <v>101.19556406551943</v>
      </c>
      <c r="V17" s="71">
        <f t="shared" si="13"/>
        <v>0</v>
      </c>
    </row>
    <row r="18" spans="1:22" x14ac:dyDescent="0.25">
      <c r="A18" s="31" t="s">
        <v>158</v>
      </c>
      <c r="B18" s="48" t="s">
        <v>152</v>
      </c>
      <c r="C18" s="48" t="s">
        <v>170</v>
      </c>
      <c r="D18" s="48" t="s">
        <v>141</v>
      </c>
      <c r="E18" s="48">
        <v>4</v>
      </c>
      <c r="F18" s="75">
        <v>1</v>
      </c>
      <c r="G18" s="51">
        <f>PI()*1.4^2/4</f>
        <v>1.5393804002589984</v>
      </c>
      <c r="H18" s="48">
        <v>0.05</v>
      </c>
      <c r="I18" s="51">
        <f t="shared" si="1"/>
        <v>7.6969020012949918E-2</v>
      </c>
      <c r="J18" s="51">
        <f t="shared" si="2"/>
        <v>1.5393804002589984</v>
      </c>
      <c r="K18" s="51">
        <v>2</v>
      </c>
      <c r="L18" s="51">
        <v>2</v>
      </c>
      <c r="M18" s="51">
        <v>1</v>
      </c>
      <c r="N18" s="51">
        <f t="shared" si="3"/>
        <v>0.15393804002589984</v>
      </c>
      <c r="O18" s="51">
        <f t="shared" si="3"/>
        <v>0.15393804002589984</v>
      </c>
      <c r="P18" s="51">
        <f t="shared" si="3"/>
        <v>7.6969020012949918E-2</v>
      </c>
      <c r="Q18" s="51">
        <f t="shared" si="4"/>
        <v>3.0787608005179967</v>
      </c>
      <c r="R18" s="51">
        <f t="shared" si="4"/>
        <v>3.0787608005179967</v>
      </c>
      <c r="S18" s="51">
        <f t="shared" si="4"/>
        <v>1.5393804002589984</v>
      </c>
      <c r="T18" s="71">
        <f t="shared" si="11"/>
        <v>8</v>
      </c>
      <c r="U18" s="71">
        <f t="shared" si="12"/>
        <v>8</v>
      </c>
      <c r="V18" s="71">
        <f t="shared" si="13"/>
        <v>4</v>
      </c>
    </row>
    <row r="19" spans="1:22" x14ac:dyDescent="0.25">
      <c r="A19" s="31"/>
      <c r="B19" s="48"/>
      <c r="C19" s="48"/>
      <c r="D19" s="48" t="s">
        <v>144</v>
      </c>
      <c r="E19" s="48">
        <v>8</v>
      </c>
      <c r="F19" s="75">
        <v>1</v>
      </c>
      <c r="G19" s="51">
        <f>G18</f>
        <v>1.5393804002589984</v>
      </c>
      <c r="H19" s="48">
        <f t="shared" ref="H19:J19" si="14">H18</f>
        <v>0.05</v>
      </c>
      <c r="I19" s="48">
        <f t="shared" si="14"/>
        <v>7.6969020012949918E-2</v>
      </c>
      <c r="J19" s="48">
        <f t="shared" si="14"/>
        <v>1.5393804002589984</v>
      </c>
      <c r="K19" s="51">
        <v>1</v>
      </c>
      <c r="L19" s="51">
        <v>1</v>
      </c>
      <c r="M19" s="51">
        <v>0</v>
      </c>
      <c r="N19" s="51">
        <f t="shared" si="3"/>
        <v>7.6969020012949918E-2</v>
      </c>
      <c r="O19" s="51">
        <f t="shared" si="3"/>
        <v>7.6969020012949918E-2</v>
      </c>
      <c r="P19" s="51">
        <f t="shared" si="3"/>
        <v>0</v>
      </c>
      <c r="Q19" s="51">
        <f t="shared" si="4"/>
        <v>1.5393804002589984</v>
      </c>
      <c r="R19" s="51">
        <f t="shared" si="4"/>
        <v>1.5393804002589984</v>
      </c>
      <c r="S19" s="51">
        <f t="shared" si="4"/>
        <v>0</v>
      </c>
      <c r="T19" s="71">
        <f t="shared" si="11"/>
        <v>8</v>
      </c>
      <c r="U19" s="71">
        <f t="shared" si="12"/>
        <v>8</v>
      </c>
      <c r="V19" s="71">
        <f t="shared" si="13"/>
        <v>0</v>
      </c>
    </row>
    <row r="20" spans="1:22" x14ac:dyDescent="0.25">
      <c r="A20" s="31"/>
      <c r="B20" s="48"/>
      <c r="C20" s="48"/>
      <c r="D20" s="48" t="s">
        <v>145</v>
      </c>
      <c r="E20" s="48">
        <v>8</v>
      </c>
      <c r="F20" s="75">
        <v>1</v>
      </c>
      <c r="G20" s="51">
        <f>G18</f>
        <v>1.5393804002589984</v>
      </c>
      <c r="H20" s="48">
        <f t="shared" ref="H20:J20" si="15">H18</f>
        <v>0.05</v>
      </c>
      <c r="I20" s="48">
        <f t="shared" si="15"/>
        <v>7.6969020012949918E-2</v>
      </c>
      <c r="J20" s="48">
        <f t="shared" si="15"/>
        <v>1.5393804002589984</v>
      </c>
      <c r="K20" s="51">
        <v>7</v>
      </c>
      <c r="L20" s="51">
        <v>7</v>
      </c>
      <c r="M20" s="51">
        <v>0</v>
      </c>
      <c r="N20" s="51">
        <f t="shared" si="3"/>
        <v>0.53878314009064943</v>
      </c>
      <c r="O20" s="51">
        <f t="shared" si="3"/>
        <v>0.53878314009064943</v>
      </c>
      <c r="P20" s="51">
        <f t="shared" si="3"/>
        <v>0</v>
      </c>
      <c r="Q20" s="51">
        <f t="shared" si="4"/>
        <v>10.775662801812988</v>
      </c>
      <c r="R20" s="51">
        <f t="shared" si="4"/>
        <v>10.775662801812988</v>
      </c>
      <c r="S20" s="51">
        <f t="shared" si="4"/>
        <v>0</v>
      </c>
      <c r="T20" s="71">
        <f t="shared" si="11"/>
        <v>56</v>
      </c>
      <c r="U20" s="71">
        <f t="shared" si="12"/>
        <v>56</v>
      </c>
      <c r="V20" s="71">
        <f t="shared" si="13"/>
        <v>0</v>
      </c>
    </row>
    <row r="21" spans="1:22" x14ac:dyDescent="0.25">
      <c r="A21" s="16" t="s">
        <v>159</v>
      </c>
      <c r="B21" s="50" t="s">
        <v>125</v>
      </c>
      <c r="C21" s="50" t="s">
        <v>160</v>
      </c>
      <c r="D21" s="50" t="s">
        <v>141</v>
      </c>
      <c r="E21" s="50">
        <v>4</v>
      </c>
      <c r="F21" s="75">
        <v>100</v>
      </c>
      <c r="G21" s="51">
        <f>10*10</f>
        <v>100</v>
      </c>
      <c r="H21" s="50">
        <v>0.05</v>
      </c>
      <c r="I21" s="51">
        <f t="shared" si="1"/>
        <v>5</v>
      </c>
      <c r="J21" s="51">
        <f t="shared" si="2"/>
        <v>100</v>
      </c>
      <c r="K21" s="51">
        <v>2</v>
      </c>
      <c r="L21" s="51">
        <v>2</v>
      </c>
      <c r="M21" s="51">
        <v>1</v>
      </c>
      <c r="N21" s="51">
        <f t="shared" ref="N21" si="16">$I21*K21</f>
        <v>10</v>
      </c>
      <c r="O21" s="51">
        <f t="shared" ref="O21" si="17">$I21*L21</f>
        <v>10</v>
      </c>
      <c r="P21" s="51">
        <f t="shared" ref="P21" si="18">$I21*M21</f>
        <v>5</v>
      </c>
      <c r="Q21" s="51">
        <f t="shared" ref="Q21" si="19">$J21*K21</f>
        <v>200</v>
      </c>
      <c r="R21" s="51">
        <f t="shared" ref="R21" si="20">$J21*L21</f>
        <v>200</v>
      </c>
      <c r="S21" s="51">
        <f t="shared" ref="S21" si="21">$J21*M21</f>
        <v>100</v>
      </c>
      <c r="T21" s="71">
        <f t="shared" si="11"/>
        <v>800</v>
      </c>
      <c r="U21" s="71">
        <f t="shared" si="12"/>
        <v>800</v>
      </c>
      <c r="V21" s="71">
        <f t="shared" si="13"/>
        <v>400</v>
      </c>
    </row>
    <row r="22" spans="1:22" x14ac:dyDescent="0.25">
      <c r="M22" s="27" t="s">
        <v>164</v>
      </c>
      <c r="N22" s="33">
        <f>SUM(N6:N21)/10^3</f>
        <v>9.9806456732807705E-2</v>
      </c>
      <c r="O22" s="33">
        <f>SUM(O6:O21)/10^3</f>
        <v>0.20414437502016786</v>
      </c>
      <c r="P22" s="33">
        <f>SUM(P6:P21)/10^3</f>
        <v>1.8245928163693016E-2</v>
      </c>
      <c r="Q22" s="33">
        <f>SUM(Q6:Q21)/10^2</f>
        <v>12.761291346561539</v>
      </c>
      <c r="R22" s="33">
        <f>SUM(R6:R21)/10^2</f>
        <v>19.228875004033565</v>
      </c>
      <c r="S22" s="33">
        <f>SUM(S6:S21)/10^2</f>
        <v>3.6491856327386034</v>
      </c>
      <c r="T22" s="76">
        <f t="shared" ref="T22:V22" si="22">SUM(T6:T21)/10^2</f>
        <v>59.577765497579669</v>
      </c>
      <c r="U22" s="76">
        <f t="shared" si="22"/>
        <v>76.766278735529312</v>
      </c>
      <c r="V22" s="76">
        <f t="shared" si="22"/>
        <v>11.054256618974824</v>
      </c>
    </row>
    <row r="25" spans="1:22" ht="23.25" customHeight="1" x14ac:dyDescent="0.25">
      <c r="D25" s="66" t="s">
        <v>169</v>
      </c>
      <c r="E25" s="66"/>
      <c r="F25" s="66"/>
      <c r="G25" s="66"/>
      <c r="H25" s="66"/>
      <c r="I25" s="66"/>
      <c r="J25" s="66"/>
      <c r="K25" s="66"/>
      <c r="L25" s="66"/>
    </row>
    <row r="26" spans="1:22" x14ac:dyDescent="0.25">
      <c r="E26" s="16" t="s">
        <v>80</v>
      </c>
      <c r="F26" s="16" t="s">
        <v>82</v>
      </c>
      <c r="G26" s="16" t="s">
        <v>81</v>
      </c>
    </row>
    <row r="27" spans="1:22" x14ac:dyDescent="0.25">
      <c r="D27" s="16" t="s">
        <v>165</v>
      </c>
      <c r="E27" s="58">
        <v>9.2329499617752473E-16</v>
      </c>
      <c r="F27" s="58">
        <v>1.0468856645012671E-15</v>
      </c>
      <c r="G27" s="58">
        <v>1.3958475504625411E-15</v>
      </c>
    </row>
    <row r="28" spans="1:22" x14ac:dyDescent="0.25">
      <c r="D28" s="16" t="s">
        <v>166</v>
      </c>
      <c r="E28" s="58">
        <v>9.9703497141307495E-17</v>
      </c>
      <c r="F28" s="58">
        <v>5.6524817231369097E-17</v>
      </c>
      <c r="G28" s="58">
        <v>1.5073284650177133E-16</v>
      </c>
    </row>
    <row r="29" spans="1:22" x14ac:dyDescent="0.25">
      <c r="D29" s="16" t="s">
        <v>167</v>
      </c>
      <c r="E29" s="58">
        <v>3.3168657159859678E-14</v>
      </c>
      <c r="F29" s="58">
        <v>3.7608556149659572E-14</v>
      </c>
      <c r="G29" s="58">
        <v>5.0144741532982826E-14</v>
      </c>
    </row>
    <row r="30" spans="1:22" x14ac:dyDescent="0.25">
      <c r="D30" s="16" t="s">
        <v>103</v>
      </c>
      <c r="E30" s="58">
        <v>4.9196464646464633E-14</v>
      </c>
      <c r="F30" s="58">
        <v>5.578181818181813E-14</v>
      </c>
      <c r="G30" s="58">
        <v>7.4375757575757573E-14</v>
      </c>
    </row>
    <row r="31" spans="1:22" x14ac:dyDescent="0.25">
      <c r="D31" s="16" t="s">
        <v>109</v>
      </c>
      <c r="E31" s="58">
        <v>9.3765292719583459E-16</v>
      </c>
      <c r="F31" s="58">
        <v>1.0631655237496092E-15</v>
      </c>
      <c r="G31" s="58">
        <v>1.1340432253329143E-15</v>
      </c>
      <c r="H31" s="57" t="s">
        <v>168</v>
      </c>
    </row>
  </sheetData>
  <mergeCells count="7">
    <mergeCell ref="T4:V4"/>
    <mergeCell ref="T3:V3"/>
    <mergeCell ref="N4:P4"/>
    <mergeCell ref="Q4:S4"/>
    <mergeCell ref="K3:M4"/>
    <mergeCell ref="D25:L25"/>
    <mergeCell ref="N3:S3"/>
  </mergeCells>
  <phoneticPr fontId="4" type="noConversion"/>
  <hyperlinks>
    <hyperlink ref="A7" r:id="rId1"/>
    <hyperlink ref="A6" r:id="rId2"/>
    <hyperlink ref="A13" r:id="rId3"/>
    <hyperlink ref="A15" r:id="rId4"/>
    <hyperlink ref="A9" r:id="rId5"/>
    <hyperlink ref="A8" r:id="rId6"/>
    <hyperlink ref="A10" r:id="rId7"/>
  </hyperlinks>
  <pageMargins left="0.75" right="0.75" top="1" bottom="1" header="0.5" footer="0.5"/>
  <pageSetup scale="10" orientation="landscape" r:id="rId8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6"/>
  <sheetViews>
    <sheetView workbookViewId="0">
      <pane ySplit="7020" topLeftCell="A993"/>
      <selection activeCell="F23" sqref="F23:F1013"/>
      <selection pane="bottomLeft" activeCell="I1009" sqref="I1009"/>
    </sheetView>
  </sheetViews>
  <sheetFormatPr defaultRowHeight="13.2" x14ac:dyDescent="0.25"/>
  <cols>
    <col min="6" max="6" width="10" customWidth="1"/>
  </cols>
  <sheetData>
    <row r="1" spans="1:3" x14ac:dyDescent="0.25">
      <c r="A1" s="15">
        <v>40486</v>
      </c>
      <c r="B1" t="s">
        <v>66</v>
      </c>
    </row>
    <row r="2" spans="1:3" x14ac:dyDescent="0.25">
      <c r="A2" t="s">
        <v>30</v>
      </c>
    </row>
    <row r="3" spans="1:3" x14ac:dyDescent="0.25">
      <c r="A3" t="s">
        <v>31</v>
      </c>
      <c r="B3">
        <v>3.0049999999999999</v>
      </c>
    </row>
    <row r="5" spans="1:3" x14ac:dyDescent="0.25">
      <c r="A5" t="s">
        <v>32</v>
      </c>
    </row>
    <row r="7" spans="1:3" x14ac:dyDescent="0.25">
      <c r="A7" t="s">
        <v>33</v>
      </c>
      <c r="B7">
        <v>991</v>
      </c>
    </row>
    <row r="8" spans="1:3" x14ac:dyDescent="0.25">
      <c r="A8" t="s">
        <v>34</v>
      </c>
      <c r="B8" t="s">
        <v>35</v>
      </c>
    </row>
    <row r="9" spans="1:3" x14ac:dyDescent="0.25">
      <c r="A9" t="s">
        <v>36</v>
      </c>
      <c r="B9">
        <v>0</v>
      </c>
    </row>
    <row r="10" spans="1:3" x14ac:dyDescent="0.25">
      <c r="A10" t="s">
        <v>37</v>
      </c>
      <c r="B10" t="s">
        <v>38</v>
      </c>
    </row>
    <row r="11" spans="1:3" x14ac:dyDescent="0.25">
      <c r="A11" t="s">
        <v>39</v>
      </c>
      <c r="B11">
        <v>10</v>
      </c>
    </row>
    <row r="12" spans="1:3" x14ac:dyDescent="0.25">
      <c r="A12" t="s">
        <v>40</v>
      </c>
      <c r="B12">
        <v>1</v>
      </c>
      <c r="C12" t="s">
        <v>41</v>
      </c>
    </row>
    <row r="13" spans="1:3" x14ac:dyDescent="0.25">
      <c r="A13" t="s">
        <v>42</v>
      </c>
      <c r="B13">
        <v>100</v>
      </c>
      <c r="C13" t="s">
        <v>43</v>
      </c>
    </row>
    <row r="14" spans="1:3" x14ac:dyDescent="0.25">
      <c r="A14" t="s">
        <v>44</v>
      </c>
      <c r="B14">
        <v>90</v>
      </c>
      <c r="C14" t="s">
        <v>45</v>
      </c>
    </row>
    <row r="15" spans="1:3" x14ac:dyDescent="0.25">
      <c r="A15" t="s">
        <v>46</v>
      </c>
      <c r="B15" t="s">
        <v>47</v>
      </c>
    </row>
    <row r="16" spans="1:3" x14ac:dyDescent="0.25">
      <c r="A16" t="s">
        <v>48</v>
      </c>
      <c r="B16">
        <v>70</v>
      </c>
      <c r="C16" t="s">
        <v>49</v>
      </c>
    </row>
    <row r="17" spans="1:6" x14ac:dyDescent="0.25">
      <c r="A17" t="s">
        <v>50</v>
      </c>
      <c r="B17">
        <v>1000</v>
      </c>
      <c r="C17" t="s">
        <v>51</v>
      </c>
    </row>
    <row r="18" spans="1:6" x14ac:dyDescent="0.25">
      <c r="A18" t="s">
        <v>52</v>
      </c>
      <c r="B18" s="1">
        <v>1000000</v>
      </c>
    </row>
    <row r="19" spans="1:6" x14ac:dyDescent="0.25">
      <c r="A19" t="s">
        <v>53</v>
      </c>
      <c r="B19" s="1">
        <v>0.1</v>
      </c>
    </row>
    <row r="20" spans="1:6" x14ac:dyDescent="0.25">
      <c r="A20" t="s">
        <v>54</v>
      </c>
      <c r="B20">
        <v>1</v>
      </c>
      <c r="C20" t="s">
        <v>55</v>
      </c>
      <c r="E20" t="s">
        <v>117</v>
      </c>
      <c r="F20" t="s">
        <v>118</v>
      </c>
    </row>
    <row r="21" spans="1:6" x14ac:dyDescent="0.25">
      <c r="D21" t="s">
        <v>56</v>
      </c>
      <c r="E21" t="s">
        <v>74</v>
      </c>
    </row>
    <row r="22" spans="1:6" x14ac:dyDescent="0.25">
      <c r="C22" s="1">
        <v>9.9999999999999998E-20</v>
      </c>
      <c r="E22" s="1">
        <f>1.01*MIN(B23:B1013)</f>
        <v>-9.3728000000000012E-16</v>
      </c>
    </row>
    <row r="23" spans="1:6" x14ac:dyDescent="0.25">
      <c r="A23">
        <v>1</v>
      </c>
      <c r="B23" s="1">
        <v>3.9599999999999998E-16</v>
      </c>
      <c r="C23">
        <f>IF(B23&lt;C$22,C$22,B23)</f>
        <v>3.9599999999999998E-16</v>
      </c>
      <c r="E23" s="1">
        <f>B23-E$22</f>
        <v>1.33328E-15</v>
      </c>
      <c r="F23" s="1">
        <f t="shared" ref="F23:F86" si="0">E23*Leak_Rate_Cal_factor_per_sqcm</f>
        <v>1.8696023767082593E-13</v>
      </c>
    </row>
    <row r="24" spans="1:6" x14ac:dyDescent="0.25">
      <c r="A24">
        <v>1.1000000000000001</v>
      </c>
      <c r="B24" s="1">
        <v>1.6699999999999999E-15</v>
      </c>
      <c r="C24">
        <f t="shared" ref="C24:C87" si="1">IF(B24&lt;C$22,C$22,B24)</f>
        <v>1.6699999999999999E-15</v>
      </c>
      <c r="E24" s="1">
        <f t="shared" ref="E24:E87" si="2">B24-E$22</f>
        <v>2.60728E-15</v>
      </c>
      <c r="F24" s="1">
        <f t="shared" si="0"/>
        <v>3.656078906714201E-13</v>
      </c>
    </row>
    <row r="25" spans="1:6" x14ac:dyDescent="0.25">
      <c r="A25">
        <v>1.2</v>
      </c>
      <c r="B25" s="1">
        <v>7.1300000000000003E-15</v>
      </c>
      <c r="C25">
        <f t="shared" si="1"/>
        <v>7.1300000000000003E-15</v>
      </c>
      <c r="E25" s="1">
        <f t="shared" si="2"/>
        <v>8.0672800000000012E-15</v>
      </c>
      <c r="F25" s="1">
        <f t="shared" si="0"/>
        <v>1.1312406892453952E-12</v>
      </c>
    </row>
    <row r="26" spans="1:6" x14ac:dyDescent="0.25">
      <c r="A26">
        <v>1.3</v>
      </c>
      <c r="B26" s="1">
        <v>1.4999999999999999E-13</v>
      </c>
      <c r="C26">
        <f t="shared" si="1"/>
        <v>1.4999999999999999E-13</v>
      </c>
      <c r="E26" s="1">
        <f t="shared" si="2"/>
        <v>1.5093728E-13</v>
      </c>
      <c r="F26" s="1">
        <f t="shared" si="0"/>
        <v>2.1165298918597741E-11</v>
      </c>
    </row>
    <row r="27" spans="1:6" x14ac:dyDescent="0.25">
      <c r="A27">
        <v>1.4</v>
      </c>
      <c r="B27" s="1">
        <v>3.8799999999999996E-12</v>
      </c>
      <c r="C27">
        <f t="shared" si="1"/>
        <v>3.8799999999999996E-12</v>
      </c>
      <c r="E27" s="1">
        <f t="shared" si="2"/>
        <v>3.8809372799999993E-12</v>
      </c>
      <c r="F27" s="1">
        <f t="shared" si="0"/>
        <v>5.4420748549019601E-10</v>
      </c>
    </row>
    <row r="28" spans="1:6" x14ac:dyDescent="0.25">
      <c r="A28">
        <v>1.5</v>
      </c>
      <c r="B28" s="1">
        <v>6.1400000000000001E-12</v>
      </c>
      <c r="C28">
        <f t="shared" si="1"/>
        <v>6.1400000000000001E-12</v>
      </c>
      <c r="E28" s="1">
        <f t="shared" si="2"/>
        <v>6.1409372799999998E-12</v>
      </c>
      <c r="F28" s="1">
        <f t="shared" si="0"/>
        <v>8.6111776475341652E-10</v>
      </c>
    </row>
    <row r="29" spans="1:6" x14ac:dyDescent="0.25">
      <c r="A29">
        <v>1.6</v>
      </c>
      <c r="B29" s="1">
        <v>4.5200000000000001E-12</v>
      </c>
      <c r="C29">
        <f t="shared" si="1"/>
        <v>4.5200000000000001E-12</v>
      </c>
      <c r="E29" s="1">
        <f t="shared" si="2"/>
        <v>4.5209372799999998E-12</v>
      </c>
      <c r="F29" s="1">
        <f t="shared" si="0"/>
        <v>6.3395198935234699E-10</v>
      </c>
    </row>
    <row r="30" spans="1:6" x14ac:dyDescent="0.25">
      <c r="A30">
        <v>1.7</v>
      </c>
      <c r="B30" s="1">
        <v>3.0299999999999998E-12</v>
      </c>
      <c r="C30">
        <f t="shared" si="1"/>
        <v>3.0299999999999998E-12</v>
      </c>
      <c r="E30" s="1">
        <f t="shared" si="2"/>
        <v>3.0309372799999999E-12</v>
      </c>
      <c r="F30" s="1">
        <f t="shared" si="0"/>
        <v>4.2501556629827687E-10</v>
      </c>
    </row>
    <row r="31" spans="1:6" x14ac:dyDescent="0.25">
      <c r="A31">
        <v>1.8</v>
      </c>
      <c r="B31" s="1">
        <v>7.3300000000000001E-13</v>
      </c>
      <c r="C31">
        <f t="shared" si="1"/>
        <v>7.3300000000000001E-13</v>
      </c>
      <c r="E31" s="1">
        <f t="shared" si="2"/>
        <v>7.3393727999999999E-13</v>
      </c>
      <c r="F31" s="1">
        <f t="shared" si="0"/>
        <v>1.0291693290552585E-10</v>
      </c>
    </row>
    <row r="32" spans="1:6" x14ac:dyDescent="0.25">
      <c r="A32">
        <v>1.9</v>
      </c>
      <c r="B32" s="1">
        <v>4.1199999999999997E-14</v>
      </c>
      <c r="C32">
        <f t="shared" si="1"/>
        <v>4.1199999999999997E-14</v>
      </c>
      <c r="E32" s="1">
        <f t="shared" si="2"/>
        <v>4.2137279999999995E-14</v>
      </c>
      <c r="F32" s="1">
        <f t="shared" si="0"/>
        <v>5.9087332620320846E-12</v>
      </c>
    </row>
    <row r="33" spans="1:6" x14ac:dyDescent="0.25">
      <c r="A33">
        <v>2</v>
      </c>
      <c r="B33" s="1">
        <v>8.7099999999999999E-15</v>
      </c>
      <c r="C33">
        <f t="shared" si="1"/>
        <v>8.7099999999999999E-15</v>
      </c>
      <c r="E33" s="1">
        <f t="shared" si="2"/>
        <v>9.6472799999999993E-15</v>
      </c>
      <c r="F33" s="1">
        <f t="shared" si="0"/>
        <v>1.3527974331550801E-12</v>
      </c>
    </row>
    <row r="34" spans="1:6" x14ac:dyDescent="0.25">
      <c r="A34">
        <v>2.1</v>
      </c>
      <c r="B34" s="1">
        <v>2.96E-15</v>
      </c>
      <c r="C34">
        <f t="shared" si="1"/>
        <v>2.96E-15</v>
      </c>
      <c r="E34" s="1">
        <f t="shared" si="2"/>
        <v>3.8972800000000001E-15</v>
      </c>
      <c r="F34" s="1">
        <f t="shared" si="0"/>
        <v>5.4649915626856811E-13</v>
      </c>
    </row>
    <row r="35" spans="1:6" x14ac:dyDescent="0.25">
      <c r="A35">
        <v>2.2000000000000002</v>
      </c>
      <c r="B35" s="1">
        <v>1.0600000000000001E-15</v>
      </c>
      <c r="C35">
        <f t="shared" si="1"/>
        <v>1.0600000000000001E-15</v>
      </c>
      <c r="E35" s="1">
        <f t="shared" si="2"/>
        <v>1.99728E-15</v>
      </c>
      <c r="F35" s="1">
        <f t="shared" si="0"/>
        <v>2.8007016042780748E-13</v>
      </c>
    </row>
    <row r="36" spans="1:6" x14ac:dyDescent="0.25">
      <c r="A36">
        <v>2.2999999999999998</v>
      </c>
      <c r="B36" s="1">
        <v>-2.2300000000000002E-16</v>
      </c>
      <c r="C36">
        <f t="shared" si="1"/>
        <v>9.9999999999999998E-20</v>
      </c>
      <c r="E36" s="1">
        <f t="shared" si="2"/>
        <v>7.1428000000000004E-16</v>
      </c>
      <c r="F36" s="1">
        <f t="shared" si="0"/>
        <v>1.0016047534165182E-13</v>
      </c>
    </row>
    <row r="37" spans="1:6" x14ac:dyDescent="0.25">
      <c r="A37">
        <v>2.4</v>
      </c>
      <c r="B37" s="1">
        <v>-1.35E-16</v>
      </c>
      <c r="C37">
        <f t="shared" si="1"/>
        <v>9.9999999999999998E-20</v>
      </c>
      <c r="E37" s="1">
        <f t="shared" si="2"/>
        <v>8.0228000000000009E-16</v>
      </c>
      <c r="F37" s="1">
        <f t="shared" si="0"/>
        <v>1.1250034462269758E-13</v>
      </c>
    </row>
    <row r="38" spans="1:6" x14ac:dyDescent="0.25">
      <c r="A38">
        <v>2.5</v>
      </c>
      <c r="B38" s="1">
        <v>-2.9699999999999999E-16</v>
      </c>
      <c r="C38">
        <f t="shared" si="1"/>
        <v>9.9999999999999998E-20</v>
      </c>
      <c r="E38" s="1">
        <f t="shared" si="2"/>
        <v>6.4028000000000012E-16</v>
      </c>
      <c r="F38" s="1">
        <f t="shared" si="0"/>
        <v>8.9783767082590626E-14</v>
      </c>
    </row>
    <row r="39" spans="1:6" x14ac:dyDescent="0.25">
      <c r="A39">
        <v>2.6</v>
      </c>
      <c r="B39" s="1">
        <v>-2.9800000000000001E-16</v>
      </c>
      <c r="C39">
        <f t="shared" si="1"/>
        <v>9.9999999999999998E-20</v>
      </c>
      <c r="E39" s="1">
        <f t="shared" si="2"/>
        <v>6.3928000000000011E-16</v>
      </c>
      <c r="F39" s="1">
        <f t="shared" si="0"/>
        <v>8.9643541295306013E-14</v>
      </c>
    </row>
    <row r="40" spans="1:6" x14ac:dyDescent="0.25">
      <c r="A40">
        <v>2.7</v>
      </c>
      <c r="B40" s="1">
        <v>6.5299999999999996E-17</v>
      </c>
      <c r="C40">
        <f t="shared" si="1"/>
        <v>6.5299999999999996E-17</v>
      </c>
      <c r="E40" s="1">
        <f t="shared" si="2"/>
        <v>1.0025800000000002E-15</v>
      </c>
      <c r="F40" s="1">
        <f t="shared" si="0"/>
        <v>1.4058756981580515E-13</v>
      </c>
    </row>
    <row r="41" spans="1:6" x14ac:dyDescent="0.25">
      <c r="A41">
        <v>2.8</v>
      </c>
      <c r="B41" s="1">
        <v>2.3599999999999999E-16</v>
      </c>
      <c r="C41">
        <f t="shared" si="1"/>
        <v>2.3599999999999999E-16</v>
      </c>
      <c r="E41" s="1">
        <f t="shared" si="2"/>
        <v>1.17328E-15</v>
      </c>
      <c r="F41" s="1">
        <f t="shared" si="0"/>
        <v>1.6452411170528819E-13</v>
      </c>
    </row>
    <row r="42" spans="1:6" x14ac:dyDescent="0.25">
      <c r="A42">
        <v>2.9</v>
      </c>
      <c r="B42" s="1">
        <v>4.9300000000000002E-16</v>
      </c>
      <c r="C42">
        <f t="shared" si="1"/>
        <v>4.9300000000000002E-16</v>
      </c>
      <c r="E42" s="1">
        <f t="shared" si="2"/>
        <v>1.43028E-15</v>
      </c>
      <c r="F42" s="1">
        <f t="shared" si="0"/>
        <v>2.0056213903743316E-13</v>
      </c>
    </row>
    <row r="43" spans="1:6" x14ac:dyDescent="0.25">
      <c r="A43">
        <v>3</v>
      </c>
      <c r="B43" s="1">
        <v>7.9399999999999998E-16</v>
      </c>
      <c r="C43">
        <f t="shared" si="1"/>
        <v>7.9399999999999998E-16</v>
      </c>
      <c r="E43" s="1">
        <f t="shared" si="2"/>
        <v>1.73128E-15</v>
      </c>
      <c r="F43" s="1">
        <f t="shared" si="0"/>
        <v>2.4277010101010101E-13</v>
      </c>
    </row>
    <row r="44" spans="1:6" x14ac:dyDescent="0.25">
      <c r="A44">
        <v>3.1</v>
      </c>
      <c r="B44" s="1">
        <v>3.18E-15</v>
      </c>
      <c r="C44">
        <f t="shared" si="1"/>
        <v>3.18E-15</v>
      </c>
      <c r="E44" s="1">
        <f t="shared" si="2"/>
        <v>4.1172799999999997E-15</v>
      </c>
      <c r="F44" s="1">
        <f t="shared" si="0"/>
        <v>5.7734882947118241E-13</v>
      </c>
    </row>
    <row r="45" spans="1:6" x14ac:dyDescent="0.25">
      <c r="A45">
        <v>3.2</v>
      </c>
      <c r="B45" s="1">
        <v>7.8600000000000007E-15</v>
      </c>
      <c r="C45">
        <f t="shared" si="1"/>
        <v>7.8600000000000007E-15</v>
      </c>
      <c r="E45" s="1">
        <f t="shared" si="2"/>
        <v>8.7972800000000016E-15</v>
      </c>
      <c r="F45" s="1">
        <f t="shared" si="0"/>
        <v>1.2336055139631612E-12</v>
      </c>
    </row>
    <row r="46" spans="1:6" x14ac:dyDescent="0.25">
      <c r="A46">
        <v>3.3</v>
      </c>
      <c r="B46" s="1">
        <v>1.32E-14</v>
      </c>
      <c r="C46">
        <f t="shared" si="1"/>
        <v>1.32E-14</v>
      </c>
      <c r="E46" s="1">
        <f t="shared" si="2"/>
        <v>1.4137280000000001E-14</v>
      </c>
      <c r="F46" s="1">
        <f t="shared" si="0"/>
        <v>1.9824112180629828E-12</v>
      </c>
    </row>
    <row r="47" spans="1:6" x14ac:dyDescent="0.25">
      <c r="A47">
        <v>3.4</v>
      </c>
      <c r="B47" s="1">
        <v>1.7299999999999999E-14</v>
      </c>
      <c r="C47">
        <f t="shared" si="1"/>
        <v>1.7299999999999999E-14</v>
      </c>
      <c r="E47" s="1">
        <f t="shared" si="2"/>
        <v>1.823728E-14</v>
      </c>
      <c r="F47" s="1">
        <f t="shared" si="0"/>
        <v>2.5573369459298872E-12</v>
      </c>
    </row>
    <row r="48" spans="1:6" x14ac:dyDescent="0.25">
      <c r="A48">
        <v>3.5</v>
      </c>
      <c r="B48" s="1">
        <v>1.7500000000000001E-14</v>
      </c>
      <c r="C48">
        <f t="shared" si="1"/>
        <v>1.7500000000000001E-14</v>
      </c>
      <c r="E48" s="1">
        <f t="shared" si="2"/>
        <v>1.8437280000000002E-14</v>
      </c>
      <c r="F48" s="1">
        <f t="shared" si="0"/>
        <v>2.5853821033868095E-12</v>
      </c>
    </row>
    <row r="49" spans="1:6" x14ac:dyDescent="0.25">
      <c r="A49">
        <v>3.6</v>
      </c>
      <c r="B49" s="1">
        <v>1.5699999999999999E-14</v>
      </c>
      <c r="C49">
        <f t="shared" si="1"/>
        <v>1.5699999999999999E-14</v>
      </c>
      <c r="E49" s="1">
        <f t="shared" si="2"/>
        <v>1.663728E-14</v>
      </c>
      <c r="F49" s="1">
        <f t="shared" si="0"/>
        <v>2.3329756862745097E-12</v>
      </c>
    </row>
    <row r="50" spans="1:6" x14ac:dyDescent="0.25">
      <c r="A50">
        <v>3.7</v>
      </c>
      <c r="B50" s="1">
        <v>1.1799999999999999E-14</v>
      </c>
      <c r="C50">
        <f t="shared" si="1"/>
        <v>1.1799999999999999E-14</v>
      </c>
      <c r="E50" s="1">
        <f t="shared" si="2"/>
        <v>1.2737279999999999E-14</v>
      </c>
      <c r="F50" s="1">
        <f t="shared" si="0"/>
        <v>1.7860951158645275E-12</v>
      </c>
    </row>
    <row r="51" spans="1:6" x14ac:dyDescent="0.25">
      <c r="A51">
        <v>3.8</v>
      </c>
      <c r="B51" s="1">
        <v>6.3500000000000002E-15</v>
      </c>
      <c r="C51">
        <f t="shared" si="1"/>
        <v>6.3500000000000002E-15</v>
      </c>
      <c r="E51" s="1">
        <f t="shared" si="2"/>
        <v>7.2872800000000004E-15</v>
      </c>
      <c r="F51" s="1">
        <f t="shared" si="0"/>
        <v>1.0218645751633987E-12</v>
      </c>
    </row>
    <row r="52" spans="1:6" x14ac:dyDescent="0.25">
      <c r="A52">
        <v>3.9</v>
      </c>
      <c r="B52" s="1">
        <v>1.94E-15</v>
      </c>
      <c r="C52">
        <f t="shared" si="1"/>
        <v>1.94E-15</v>
      </c>
      <c r="E52" s="1">
        <f t="shared" si="2"/>
        <v>2.8772800000000001E-15</v>
      </c>
      <c r="F52" s="1">
        <f t="shared" si="0"/>
        <v>4.0346885323826502E-13</v>
      </c>
    </row>
    <row r="53" spans="1:6" x14ac:dyDescent="0.25">
      <c r="A53">
        <v>4</v>
      </c>
      <c r="B53" s="1">
        <v>5.5300000000000001E-16</v>
      </c>
      <c r="C53">
        <f t="shared" si="1"/>
        <v>5.5300000000000001E-16</v>
      </c>
      <c r="E53" s="1">
        <f t="shared" si="2"/>
        <v>1.4902800000000002E-15</v>
      </c>
      <c r="F53" s="1">
        <f t="shared" si="0"/>
        <v>2.0897568627450983E-13</v>
      </c>
    </row>
    <row r="54" spans="1:6" x14ac:dyDescent="0.25">
      <c r="A54">
        <v>4.0999999999999996</v>
      </c>
      <c r="B54" s="1">
        <v>-1.9300000000000001E-16</v>
      </c>
      <c r="C54">
        <f t="shared" si="1"/>
        <v>9.9999999999999998E-20</v>
      </c>
      <c r="E54" s="1">
        <f t="shared" si="2"/>
        <v>7.4428000000000013E-16</v>
      </c>
      <c r="F54" s="1">
        <f t="shared" si="0"/>
        <v>1.0436724896019016E-13</v>
      </c>
    </row>
    <row r="55" spans="1:6" x14ac:dyDescent="0.25">
      <c r="A55">
        <v>4.2</v>
      </c>
      <c r="B55" s="1">
        <v>-2.08E-16</v>
      </c>
      <c r="C55">
        <f t="shared" si="1"/>
        <v>9.9999999999999998E-20</v>
      </c>
      <c r="E55" s="1">
        <f t="shared" si="2"/>
        <v>7.2928000000000009E-16</v>
      </c>
      <c r="F55" s="1">
        <f t="shared" si="0"/>
        <v>1.0226386215092099E-13</v>
      </c>
    </row>
    <row r="56" spans="1:6" x14ac:dyDescent="0.25">
      <c r="A56">
        <v>4.3</v>
      </c>
      <c r="B56" s="1">
        <v>-2.4200000000000001E-17</v>
      </c>
      <c r="C56">
        <f t="shared" si="1"/>
        <v>9.9999999999999998E-20</v>
      </c>
      <c r="E56" s="1">
        <f t="shared" si="2"/>
        <v>9.1308000000000004E-16</v>
      </c>
      <c r="F56" s="1">
        <f t="shared" si="0"/>
        <v>1.2803736185383244E-13</v>
      </c>
    </row>
    <row r="57" spans="1:6" x14ac:dyDescent="0.25">
      <c r="A57">
        <v>4.4000000000000004</v>
      </c>
      <c r="B57" s="1">
        <v>-3.0700000000000001E-16</v>
      </c>
      <c r="C57">
        <f t="shared" si="1"/>
        <v>9.9999999999999998E-20</v>
      </c>
      <c r="E57" s="1">
        <f t="shared" si="2"/>
        <v>6.3028000000000006E-16</v>
      </c>
      <c r="F57" s="1">
        <f t="shared" si="0"/>
        <v>8.8381509209744519E-14</v>
      </c>
    </row>
    <row r="58" spans="1:6" x14ac:dyDescent="0.25">
      <c r="A58">
        <v>4.5</v>
      </c>
      <c r="B58" s="1">
        <v>-3.1600000000000001E-16</v>
      </c>
      <c r="C58">
        <f t="shared" si="1"/>
        <v>9.9999999999999998E-20</v>
      </c>
      <c r="E58" s="1">
        <f t="shared" si="2"/>
        <v>6.2128000000000011E-16</v>
      </c>
      <c r="F58" s="1">
        <f t="shared" si="0"/>
        <v>8.7119477124183025E-14</v>
      </c>
    </row>
    <row r="59" spans="1:6" x14ac:dyDescent="0.25">
      <c r="A59">
        <v>4.5999999999999996</v>
      </c>
      <c r="B59" s="1">
        <v>-3.0899999999999999E-16</v>
      </c>
      <c r="C59">
        <f t="shared" si="1"/>
        <v>9.9999999999999998E-20</v>
      </c>
      <c r="E59" s="1">
        <f t="shared" si="2"/>
        <v>6.2828000000000012E-16</v>
      </c>
      <c r="F59" s="1">
        <f t="shared" si="0"/>
        <v>8.8101057635175305E-14</v>
      </c>
    </row>
    <row r="60" spans="1:6" x14ac:dyDescent="0.25">
      <c r="A60">
        <v>4.7</v>
      </c>
      <c r="B60" s="1">
        <v>-1.8100000000000001E-16</v>
      </c>
      <c r="C60">
        <f t="shared" si="1"/>
        <v>9.9999999999999998E-20</v>
      </c>
      <c r="E60" s="1">
        <f t="shared" si="2"/>
        <v>7.5628000000000013E-16</v>
      </c>
      <c r="F60" s="1">
        <f t="shared" si="0"/>
        <v>1.0604995840760548E-13</v>
      </c>
    </row>
    <row r="61" spans="1:6" x14ac:dyDescent="0.25">
      <c r="A61">
        <v>4.8</v>
      </c>
      <c r="B61" s="1">
        <v>-3.6899999999999999E-17</v>
      </c>
      <c r="C61">
        <f t="shared" si="1"/>
        <v>9.9999999999999998E-20</v>
      </c>
      <c r="E61" s="1">
        <f t="shared" si="2"/>
        <v>9.0038000000000005E-16</v>
      </c>
      <c r="F61" s="1">
        <f t="shared" si="0"/>
        <v>1.2625649435531789E-13</v>
      </c>
    </row>
    <row r="62" spans="1:6" x14ac:dyDescent="0.25">
      <c r="A62">
        <v>4.9000000000000004</v>
      </c>
      <c r="B62" s="1">
        <v>-8.2600000000000001E-17</v>
      </c>
      <c r="C62">
        <f t="shared" si="1"/>
        <v>9.9999999999999998E-20</v>
      </c>
      <c r="E62" s="1">
        <f t="shared" si="2"/>
        <v>8.5468000000000011E-16</v>
      </c>
      <c r="F62" s="1">
        <f t="shared" si="0"/>
        <v>1.1984817587641118E-13</v>
      </c>
    </row>
    <row r="63" spans="1:6" x14ac:dyDescent="0.25">
      <c r="A63">
        <v>5</v>
      </c>
      <c r="B63" s="1">
        <v>-6.8200000000000004E-17</v>
      </c>
      <c r="C63">
        <f t="shared" si="1"/>
        <v>9.9999999999999998E-20</v>
      </c>
      <c r="E63" s="1">
        <f t="shared" si="2"/>
        <v>8.6908000000000011E-16</v>
      </c>
      <c r="F63" s="1">
        <f t="shared" si="0"/>
        <v>1.2186742721330958E-13</v>
      </c>
    </row>
    <row r="64" spans="1:6" x14ac:dyDescent="0.25">
      <c r="A64">
        <v>5.0999999999999996</v>
      </c>
      <c r="B64" s="1">
        <v>-3.6899999999999998E-16</v>
      </c>
      <c r="C64">
        <f t="shared" si="1"/>
        <v>9.9999999999999998E-20</v>
      </c>
      <c r="E64" s="1">
        <f t="shared" si="2"/>
        <v>5.6828000000000013E-16</v>
      </c>
      <c r="F64" s="1">
        <f t="shared" si="0"/>
        <v>7.9687510398098649E-14</v>
      </c>
    </row>
    <row r="65" spans="1:6" x14ac:dyDescent="0.25">
      <c r="A65">
        <v>5.2</v>
      </c>
      <c r="B65" s="1">
        <v>-1.23E-16</v>
      </c>
      <c r="C65">
        <f t="shared" si="1"/>
        <v>9.9999999999999998E-20</v>
      </c>
      <c r="E65" s="1">
        <f t="shared" si="2"/>
        <v>8.1428000000000009E-16</v>
      </c>
      <c r="F65" s="1">
        <f t="shared" si="0"/>
        <v>1.1418305407011291E-13</v>
      </c>
    </row>
    <row r="66" spans="1:6" x14ac:dyDescent="0.25">
      <c r="A66">
        <v>5.3</v>
      </c>
      <c r="B66" s="1">
        <v>-1.23E-16</v>
      </c>
      <c r="C66">
        <f t="shared" si="1"/>
        <v>9.9999999999999998E-20</v>
      </c>
      <c r="E66" s="1">
        <f t="shared" si="2"/>
        <v>8.1428000000000009E-16</v>
      </c>
      <c r="F66" s="1">
        <f t="shared" si="0"/>
        <v>1.1418305407011291E-13</v>
      </c>
    </row>
    <row r="67" spans="1:6" x14ac:dyDescent="0.25">
      <c r="A67">
        <v>5.4</v>
      </c>
      <c r="B67" s="1">
        <v>-5.0400000000000001E-16</v>
      </c>
      <c r="C67">
        <f t="shared" si="1"/>
        <v>9.9999999999999998E-20</v>
      </c>
      <c r="E67" s="1">
        <f t="shared" si="2"/>
        <v>4.3328000000000011E-16</v>
      </c>
      <c r="F67" s="1">
        <f t="shared" si="0"/>
        <v>6.0757029114676189E-14</v>
      </c>
    </row>
    <row r="68" spans="1:6" x14ac:dyDescent="0.25">
      <c r="A68">
        <v>5.5</v>
      </c>
      <c r="B68" s="1">
        <v>-9.0800000000000004E-17</v>
      </c>
      <c r="C68">
        <f t="shared" si="1"/>
        <v>9.9999999999999998E-20</v>
      </c>
      <c r="E68" s="1">
        <f t="shared" si="2"/>
        <v>8.464800000000001E-16</v>
      </c>
      <c r="F68" s="1">
        <f t="shared" si="0"/>
        <v>1.1869832442067737E-13</v>
      </c>
    </row>
    <row r="69" spans="1:6" x14ac:dyDescent="0.25">
      <c r="A69">
        <v>5.6</v>
      </c>
      <c r="B69" s="1">
        <v>-2.5300000000000002E-16</v>
      </c>
      <c r="C69">
        <f t="shared" si="1"/>
        <v>9.9999999999999998E-20</v>
      </c>
      <c r="E69" s="1">
        <f t="shared" si="2"/>
        <v>6.8428000000000015E-16</v>
      </c>
      <c r="F69" s="1">
        <f t="shared" si="0"/>
        <v>9.5953701723113508E-14</v>
      </c>
    </row>
    <row r="70" spans="1:6" x14ac:dyDescent="0.25">
      <c r="A70">
        <v>5.7</v>
      </c>
      <c r="B70" s="1">
        <v>-1.4199999999999999E-16</v>
      </c>
      <c r="C70">
        <f t="shared" si="1"/>
        <v>9.9999999999999998E-20</v>
      </c>
      <c r="E70" s="1">
        <f t="shared" si="2"/>
        <v>7.9528000000000017E-16</v>
      </c>
      <c r="F70" s="1">
        <f t="shared" si="0"/>
        <v>1.1151876411170531E-13</v>
      </c>
    </row>
    <row r="71" spans="1:6" x14ac:dyDescent="0.25">
      <c r="A71">
        <v>5.8</v>
      </c>
      <c r="B71" s="1">
        <v>-2.1499999999999999E-16</v>
      </c>
      <c r="C71">
        <f t="shared" si="1"/>
        <v>9.9999999999999998E-20</v>
      </c>
      <c r="E71" s="1">
        <f t="shared" si="2"/>
        <v>7.2228000000000017E-16</v>
      </c>
      <c r="F71" s="1">
        <f t="shared" si="0"/>
        <v>1.0128228163992872E-13</v>
      </c>
    </row>
    <row r="72" spans="1:6" x14ac:dyDescent="0.25">
      <c r="A72">
        <v>5.9</v>
      </c>
      <c r="B72" s="1">
        <v>-2.5099999999999999E-16</v>
      </c>
      <c r="C72">
        <f t="shared" si="1"/>
        <v>9.9999999999999998E-20</v>
      </c>
      <c r="E72" s="1">
        <f t="shared" si="2"/>
        <v>6.8628000000000018E-16</v>
      </c>
      <c r="F72" s="1">
        <f t="shared" si="0"/>
        <v>9.6234153297682734E-14</v>
      </c>
    </row>
    <row r="73" spans="1:6" x14ac:dyDescent="0.25">
      <c r="A73">
        <v>6</v>
      </c>
      <c r="B73" s="1">
        <v>-1.03E-16</v>
      </c>
      <c r="C73">
        <f t="shared" si="1"/>
        <v>9.9999999999999998E-20</v>
      </c>
      <c r="E73" s="1">
        <f t="shared" si="2"/>
        <v>8.3428000000000012E-16</v>
      </c>
      <c r="F73" s="1">
        <f t="shared" si="0"/>
        <v>1.1698756981580513E-13</v>
      </c>
    </row>
    <row r="74" spans="1:6" x14ac:dyDescent="0.25">
      <c r="A74">
        <v>6.1</v>
      </c>
      <c r="B74" s="1">
        <v>-1.23E-16</v>
      </c>
      <c r="C74">
        <f t="shared" si="1"/>
        <v>9.9999999999999998E-20</v>
      </c>
      <c r="E74" s="1">
        <f t="shared" si="2"/>
        <v>8.1428000000000009E-16</v>
      </c>
      <c r="F74" s="1">
        <f t="shared" si="0"/>
        <v>1.1418305407011291E-13</v>
      </c>
    </row>
    <row r="75" spans="1:6" x14ac:dyDescent="0.25">
      <c r="A75">
        <v>6.2</v>
      </c>
      <c r="B75" s="1">
        <v>-1.6900000000000001E-16</v>
      </c>
      <c r="C75">
        <f t="shared" si="1"/>
        <v>9.9999999999999998E-20</v>
      </c>
      <c r="E75" s="1">
        <f t="shared" si="2"/>
        <v>7.6828000000000013E-16</v>
      </c>
      <c r="F75" s="1">
        <f t="shared" si="0"/>
        <v>1.0773266785502082E-13</v>
      </c>
    </row>
    <row r="76" spans="1:6" x14ac:dyDescent="0.25">
      <c r="A76">
        <v>6.3</v>
      </c>
      <c r="B76" s="1">
        <v>-8.6099999999999999E-16</v>
      </c>
      <c r="C76">
        <f t="shared" si="1"/>
        <v>9.9999999999999998E-20</v>
      </c>
      <c r="E76" s="1">
        <f t="shared" si="2"/>
        <v>7.6280000000000127E-17</v>
      </c>
      <c r="F76" s="1">
        <f t="shared" si="0"/>
        <v>1.0696423054070131E-14</v>
      </c>
    </row>
    <row r="77" spans="1:6" x14ac:dyDescent="0.25">
      <c r="A77">
        <v>6.4</v>
      </c>
      <c r="B77" s="1">
        <v>-4.1300000000000001E-16</v>
      </c>
      <c r="C77">
        <f t="shared" si="1"/>
        <v>9.9999999999999998E-20</v>
      </c>
      <c r="E77" s="1">
        <f t="shared" si="2"/>
        <v>5.2428000000000011E-16</v>
      </c>
      <c r="F77" s="1">
        <f t="shared" si="0"/>
        <v>7.351757575757578E-14</v>
      </c>
    </row>
    <row r="78" spans="1:6" x14ac:dyDescent="0.25">
      <c r="A78">
        <v>6.5</v>
      </c>
      <c r="B78" s="1">
        <v>-2.9500000000000001E-16</v>
      </c>
      <c r="C78">
        <f t="shared" si="1"/>
        <v>9.9999999999999998E-20</v>
      </c>
      <c r="E78" s="1">
        <f t="shared" si="2"/>
        <v>6.4228000000000006E-16</v>
      </c>
      <c r="F78" s="1">
        <f t="shared" si="0"/>
        <v>9.006421865715984E-14</v>
      </c>
    </row>
    <row r="79" spans="1:6" x14ac:dyDescent="0.25">
      <c r="A79">
        <v>6.6</v>
      </c>
      <c r="B79" s="1">
        <v>-2.7E-16</v>
      </c>
      <c r="C79">
        <f t="shared" si="1"/>
        <v>9.9999999999999998E-20</v>
      </c>
      <c r="E79" s="1">
        <f t="shared" si="2"/>
        <v>6.6728000000000007E-16</v>
      </c>
      <c r="F79" s="1">
        <f t="shared" si="0"/>
        <v>9.3569863339275121E-14</v>
      </c>
    </row>
    <row r="80" spans="1:6" x14ac:dyDescent="0.25">
      <c r="A80">
        <v>6.7</v>
      </c>
      <c r="B80" s="1">
        <v>-2.2099999999999999E-16</v>
      </c>
      <c r="C80">
        <f t="shared" si="1"/>
        <v>9.9999999999999998E-20</v>
      </c>
      <c r="E80" s="1">
        <f t="shared" si="2"/>
        <v>7.1628000000000007E-16</v>
      </c>
      <c r="F80" s="1">
        <f t="shared" si="0"/>
        <v>1.0044092691622104E-13</v>
      </c>
    </row>
    <row r="81" spans="1:6" x14ac:dyDescent="0.25">
      <c r="A81">
        <v>6.8</v>
      </c>
      <c r="B81" s="1">
        <v>-3.4400000000000002E-16</v>
      </c>
      <c r="C81">
        <f t="shared" si="1"/>
        <v>9.9999999999999998E-20</v>
      </c>
      <c r="E81" s="1">
        <f t="shared" si="2"/>
        <v>5.9328000000000005E-16</v>
      </c>
      <c r="F81" s="1">
        <f t="shared" si="0"/>
        <v>8.3193155080213917E-14</v>
      </c>
    </row>
    <row r="82" spans="1:6" x14ac:dyDescent="0.25">
      <c r="A82">
        <v>6.9</v>
      </c>
      <c r="B82" s="1">
        <v>-2.3899999999999999E-16</v>
      </c>
      <c r="C82">
        <f t="shared" si="1"/>
        <v>9.9999999999999998E-20</v>
      </c>
      <c r="E82" s="1">
        <f t="shared" si="2"/>
        <v>6.9828000000000018E-16</v>
      </c>
      <c r="F82" s="1">
        <f t="shared" si="0"/>
        <v>9.7916862745098068E-14</v>
      </c>
    </row>
    <row r="83" spans="1:6" x14ac:dyDescent="0.25">
      <c r="A83">
        <v>7</v>
      </c>
      <c r="B83" s="1">
        <v>-3.4400000000000002E-16</v>
      </c>
      <c r="C83">
        <f t="shared" si="1"/>
        <v>9.9999999999999998E-20</v>
      </c>
      <c r="E83" s="1">
        <f t="shared" si="2"/>
        <v>5.9328000000000005E-16</v>
      </c>
      <c r="F83" s="1">
        <f t="shared" si="0"/>
        <v>8.3193155080213917E-14</v>
      </c>
    </row>
    <row r="84" spans="1:6" x14ac:dyDescent="0.25">
      <c r="A84">
        <v>7.1</v>
      </c>
      <c r="B84" s="1">
        <v>-1.67E-16</v>
      </c>
      <c r="C84">
        <f t="shared" si="1"/>
        <v>9.9999999999999998E-20</v>
      </c>
      <c r="E84" s="1">
        <f t="shared" si="2"/>
        <v>7.7028000000000016E-16</v>
      </c>
      <c r="F84" s="1">
        <f t="shared" si="0"/>
        <v>1.0801311942959005E-13</v>
      </c>
    </row>
    <row r="85" spans="1:6" x14ac:dyDescent="0.25">
      <c r="A85">
        <v>7.2</v>
      </c>
      <c r="B85" s="1">
        <v>-3.4E-16</v>
      </c>
      <c r="C85">
        <f t="shared" si="1"/>
        <v>9.9999999999999998E-20</v>
      </c>
      <c r="E85" s="1">
        <f t="shared" si="2"/>
        <v>5.9728000000000011E-16</v>
      </c>
      <c r="F85" s="1">
        <f t="shared" si="0"/>
        <v>8.375405822935237E-14</v>
      </c>
    </row>
    <row r="86" spans="1:6" x14ac:dyDescent="0.25">
      <c r="A86">
        <v>7.3</v>
      </c>
      <c r="B86" s="1">
        <v>-7.9600000000000002E-17</v>
      </c>
      <c r="C86">
        <f t="shared" si="1"/>
        <v>9.9999999999999998E-20</v>
      </c>
      <c r="E86" s="1">
        <f t="shared" si="2"/>
        <v>8.5768000000000016E-16</v>
      </c>
      <c r="F86" s="1">
        <f t="shared" si="0"/>
        <v>1.2026885323826502E-13</v>
      </c>
    </row>
    <row r="87" spans="1:6" x14ac:dyDescent="0.25">
      <c r="A87">
        <v>7.4</v>
      </c>
      <c r="B87" s="1">
        <v>-4.5299999999999998E-17</v>
      </c>
      <c r="C87">
        <f t="shared" si="1"/>
        <v>9.9999999999999998E-20</v>
      </c>
      <c r="E87" s="1">
        <f t="shared" si="2"/>
        <v>8.9198000000000015E-16</v>
      </c>
      <c r="F87" s="1">
        <f t="shared" ref="F87:F150" si="3">E87*Leak_Rate_Cal_factor_per_sqcm</f>
        <v>1.2507859774212717E-13</v>
      </c>
    </row>
    <row r="88" spans="1:6" x14ac:dyDescent="0.25">
      <c r="A88">
        <v>7.5</v>
      </c>
      <c r="B88" s="1">
        <v>-2.5600000000000002E-16</v>
      </c>
      <c r="C88">
        <f t="shared" ref="C88:C151" si="4">IF(B88&lt;C$22,C$22,B88)</f>
        <v>9.9999999999999998E-20</v>
      </c>
      <c r="E88" s="1">
        <f t="shared" ref="E88:E151" si="5">B88-E$22</f>
        <v>6.812800000000001E-16</v>
      </c>
      <c r="F88" s="1">
        <f t="shared" si="3"/>
        <v>9.5533024361259668E-14</v>
      </c>
    </row>
    <row r="89" spans="1:6" x14ac:dyDescent="0.25">
      <c r="A89">
        <v>7.6</v>
      </c>
      <c r="B89" s="1">
        <v>1.6600000000000001E-17</v>
      </c>
      <c r="C89">
        <f t="shared" si="4"/>
        <v>1.6600000000000001E-17</v>
      </c>
      <c r="E89" s="1">
        <f t="shared" si="5"/>
        <v>9.5388000000000003E-16</v>
      </c>
      <c r="F89" s="1">
        <f t="shared" si="3"/>
        <v>1.3375857397504458E-13</v>
      </c>
    </row>
    <row r="90" spans="1:6" x14ac:dyDescent="0.25">
      <c r="A90">
        <v>7.7</v>
      </c>
      <c r="B90" s="1">
        <v>-2.6299999999999998E-16</v>
      </c>
      <c r="C90">
        <f t="shared" si="4"/>
        <v>9.9999999999999998E-20</v>
      </c>
      <c r="E90" s="1">
        <f t="shared" si="5"/>
        <v>6.7428000000000018E-16</v>
      </c>
      <c r="F90" s="1">
        <f t="shared" si="3"/>
        <v>9.4551443850267413E-14</v>
      </c>
    </row>
    <row r="91" spans="1:6" x14ac:dyDescent="0.25">
      <c r="A91">
        <v>7.8</v>
      </c>
      <c r="B91" s="1">
        <v>-3.8799999999999999E-16</v>
      </c>
      <c r="C91">
        <f t="shared" si="4"/>
        <v>9.9999999999999998E-20</v>
      </c>
      <c r="E91" s="1">
        <f t="shared" si="5"/>
        <v>5.4928000000000012E-16</v>
      </c>
      <c r="F91" s="1">
        <f t="shared" si="3"/>
        <v>7.7023220439691048E-14</v>
      </c>
    </row>
    <row r="92" spans="1:6" x14ac:dyDescent="0.25">
      <c r="A92">
        <v>7.9</v>
      </c>
      <c r="B92" s="1">
        <v>-3.5999999999999998E-16</v>
      </c>
      <c r="C92">
        <f t="shared" si="4"/>
        <v>9.9999999999999998E-20</v>
      </c>
      <c r="E92" s="1">
        <f t="shared" si="5"/>
        <v>5.7728000000000018E-16</v>
      </c>
      <c r="F92" s="1">
        <f t="shared" si="3"/>
        <v>8.0949542483660156E-14</v>
      </c>
    </row>
    <row r="93" spans="1:6" x14ac:dyDescent="0.25">
      <c r="A93">
        <v>8</v>
      </c>
      <c r="B93" s="1">
        <v>-9.0800000000000004E-17</v>
      </c>
      <c r="C93">
        <f t="shared" si="4"/>
        <v>9.9999999999999998E-20</v>
      </c>
      <c r="E93" s="1">
        <f t="shared" si="5"/>
        <v>8.464800000000001E-16</v>
      </c>
      <c r="F93" s="1">
        <f t="shared" si="3"/>
        <v>1.1869832442067737E-13</v>
      </c>
    </row>
    <row r="94" spans="1:6" x14ac:dyDescent="0.25">
      <c r="A94">
        <v>8.1</v>
      </c>
      <c r="B94" s="1">
        <v>-1.9799999999999999E-16</v>
      </c>
      <c r="C94">
        <f t="shared" si="4"/>
        <v>9.9999999999999998E-20</v>
      </c>
      <c r="E94" s="1">
        <f t="shared" si="5"/>
        <v>7.3928000000000015E-16</v>
      </c>
      <c r="F94" s="1">
        <f t="shared" si="3"/>
        <v>1.0366612002376711E-13</v>
      </c>
    </row>
    <row r="95" spans="1:6" x14ac:dyDescent="0.25">
      <c r="A95">
        <v>8.1999999999999993</v>
      </c>
      <c r="B95" s="1">
        <v>-2.79E-16</v>
      </c>
      <c r="C95">
        <f t="shared" si="4"/>
        <v>9.9999999999999998E-20</v>
      </c>
      <c r="E95" s="1">
        <f t="shared" si="5"/>
        <v>6.5828000000000012E-16</v>
      </c>
      <c r="F95" s="1">
        <f t="shared" si="3"/>
        <v>9.2307831253713627E-14</v>
      </c>
    </row>
    <row r="96" spans="1:6" x14ac:dyDescent="0.25">
      <c r="A96">
        <v>8.3000000000000007</v>
      </c>
      <c r="B96" s="1">
        <v>-1.8599999999999999E-16</v>
      </c>
      <c r="C96">
        <f t="shared" si="4"/>
        <v>9.9999999999999998E-20</v>
      </c>
      <c r="E96" s="1">
        <f t="shared" si="5"/>
        <v>7.5128000000000015E-16</v>
      </c>
      <c r="F96" s="1">
        <f t="shared" si="3"/>
        <v>1.0534882947118243E-13</v>
      </c>
    </row>
    <row r="97" spans="1:6" x14ac:dyDescent="0.25">
      <c r="A97">
        <v>8.4</v>
      </c>
      <c r="B97" s="1">
        <v>-2.4499999999999999E-16</v>
      </c>
      <c r="C97">
        <f t="shared" si="4"/>
        <v>9.9999999999999998E-20</v>
      </c>
      <c r="E97" s="1">
        <f t="shared" si="5"/>
        <v>6.9228000000000008E-16</v>
      </c>
      <c r="F97" s="1">
        <f t="shared" si="3"/>
        <v>9.7075508021390389E-14</v>
      </c>
    </row>
    <row r="98" spans="1:6" x14ac:dyDescent="0.25">
      <c r="A98">
        <v>8.5</v>
      </c>
      <c r="B98" s="1">
        <v>-4.1199999999999999E-16</v>
      </c>
      <c r="C98">
        <f t="shared" si="4"/>
        <v>9.9999999999999998E-20</v>
      </c>
      <c r="E98" s="1">
        <f t="shared" si="5"/>
        <v>5.2528000000000013E-16</v>
      </c>
      <c r="F98" s="1">
        <f t="shared" si="3"/>
        <v>7.3657801544860393E-14</v>
      </c>
    </row>
    <row r="99" spans="1:6" x14ac:dyDescent="0.25">
      <c r="A99">
        <v>8.6</v>
      </c>
      <c r="B99" s="1">
        <v>-2.32E-17</v>
      </c>
      <c r="C99">
        <f t="shared" si="4"/>
        <v>9.9999999999999998E-20</v>
      </c>
      <c r="E99" s="1">
        <f t="shared" si="5"/>
        <v>9.1408000000000005E-16</v>
      </c>
      <c r="F99" s="1">
        <f t="shared" si="3"/>
        <v>1.2817758764111705E-13</v>
      </c>
    </row>
    <row r="100" spans="1:6" x14ac:dyDescent="0.25">
      <c r="A100">
        <v>8.6999999999999993</v>
      </c>
      <c r="B100" s="1">
        <v>-2.8600000000000001E-16</v>
      </c>
      <c r="C100">
        <f t="shared" si="4"/>
        <v>9.9999999999999998E-20</v>
      </c>
      <c r="E100" s="1">
        <f t="shared" si="5"/>
        <v>6.512800000000001E-16</v>
      </c>
      <c r="F100" s="1">
        <f t="shared" si="3"/>
        <v>9.1326250742721346E-14</v>
      </c>
    </row>
    <row r="101" spans="1:6" x14ac:dyDescent="0.25">
      <c r="A101">
        <v>8.8000000000000007</v>
      </c>
      <c r="B101" s="1">
        <v>-2.17E-16</v>
      </c>
      <c r="C101">
        <f t="shared" si="4"/>
        <v>9.9999999999999998E-20</v>
      </c>
      <c r="E101" s="1">
        <f t="shared" si="5"/>
        <v>7.2028000000000014E-16</v>
      </c>
      <c r="F101" s="1">
        <f t="shared" si="3"/>
        <v>1.010018300653595E-13</v>
      </c>
    </row>
    <row r="102" spans="1:6" x14ac:dyDescent="0.25">
      <c r="A102">
        <v>8.9</v>
      </c>
      <c r="B102" s="1">
        <v>-2.3400000000000001E-16</v>
      </c>
      <c r="C102">
        <f t="shared" si="4"/>
        <v>9.9999999999999998E-20</v>
      </c>
      <c r="E102" s="1">
        <f t="shared" si="5"/>
        <v>7.0328000000000006E-16</v>
      </c>
      <c r="F102" s="1">
        <f t="shared" si="3"/>
        <v>9.8617991681521109E-14</v>
      </c>
    </row>
    <row r="103" spans="1:6" x14ac:dyDescent="0.25">
      <c r="A103">
        <v>9</v>
      </c>
      <c r="B103" s="1">
        <v>-3.0599999999999999E-16</v>
      </c>
      <c r="C103">
        <f t="shared" si="4"/>
        <v>9.9999999999999998E-20</v>
      </c>
      <c r="E103" s="1">
        <f t="shared" si="5"/>
        <v>6.3128000000000007E-16</v>
      </c>
      <c r="F103" s="1">
        <f t="shared" si="3"/>
        <v>8.8521734997029132E-14</v>
      </c>
    </row>
    <row r="104" spans="1:6" x14ac:dyDescent="0.25">
      <c r="A104">
        <v>9.1</v>
      </c>
      <c r="B104" s="1">
        <v>-5.3700000000000005E-16</v>
      </c>
      <c r="C104">
        <f t="shared" si="4"/>
        <v>9.9999999999999998E-20</v>
      </c>
      <c r="E104" s="1">
        <f t="shared" si="5"/>
        <v>4.0028000000000007E-16</v>
      </c>
      <c r="F104" s="1">
        <f t="shared" si="3"/>
        <v>5.6129578134284027E-14</v>
      </c>
    </row>
    <row r="105" spans="1:6" x14ac:dyDescent="0.25">
      <c r="A105">
        <v>9.1999999999999993</v>
      </c>
      <c r="B105" s="1">
        <v>-2.38E-17</v>
      </c>
      <c r="C105">
        <f t="shared" si="4"/>
        <v>9.9999999999999998E-20</v>
      </c>
      <c r="E105" s="1">
        <f t="shared" si="5"/>
        <v>9.134800000000002E-16</v>
      </c>
      <c r="F105" s="1">
        <f t="shared" si="3"/>
        <v>1.2809345216874631E-13</v>
      </c>
    </row>
    <row r="106" spans="1:6" x14ac:dyDescent="0.25">
      <c r="A106">
        <v>9.3000000000000007</v>
      </c>
      <c r="B106" s="1">
        <v>-4.6300000000000003E-16</v>
      </c>
      <c r="C106">
        <f t="shared" si="4"/>
        <v>9.9999999999999998E-20</v>
      </c>
      <c r="E106" s="1">
        <f t="shared" si="5"/>
        <v>4.7428000000000009E-16</v>
      </c>
      <c r="F106" s="1">
        <f t="shared" si="3"/>
        <v>6.6506286393345231E-14</v>
      </c>
    </row>
    <row r="107" spans="1:6" x14ac:dyDescent="0.25">
      <c r="A107">
        <v>9.4</v>
      </c>
      <c r="B107" s="1">
        <v>-2.6299999999999998E-16</v>
      </c>
      <c r="C107">
        <f t="shared" si="4"/>
        <v>9.9999999999999998E-20</v>
      </c>
      <c r="E107" s="1">
        <f t="shared" si="5"/>
        <v>6.7428000000000018E-16</v>
      </c>
      <c r="F107" s="1">
        <f t="shared" si="3"/>
        <v>9.4551443850267413E-14</v>
      </c>
    </row>
    <row r="108" spans="1:6" x14ac:dyDescent="0.25">
      <c r="A108">
        <v>9.5</v>
      </c>
      <c r="B108" s="1">
        <v>-3.5300000000000002E-16</v>
      </c>
      <c r="C108">
        <f t="shared" si="4"/>
        <v>9.9999999999999998E-20</v>
      </c>
      <c r="E108" s="1">
        <f t="shared" si="5"/>
        <v>5.842800000000001E-16</v>
      </c>
      <c r="F108" s="1">
        <f t="shared" si="3"/>
        <v>8.1931122994652423E-14</v>
      </c>
    </row>
    <row r="109" spans="1:6" x14ac:dyDescent="0.25">
      <c r="A109">
        <v>9.6</v>
      </c>
      <c r="B109" s="1">
        <v>-2.2200000000000001E-16</v>
      </c>
      <c r="C109">
        <f t="shared" si="4"/>
        <v>9.9999999999999998E-20</v>
      </c>
      <c r="E109" s="1">
        <f t="shared" si="5"/>
        <v>7.1528000000000006E-16</v>
      </c>
      <c r="F109" s="1">
        <f t="shared" si="3"/>
        <v>1.0030070112893643E-13</v>
      </c>
    </row>
    <row r="110" spans="1:6" x14ac:dyDescent="0.25">
      <c r="A110">
        <v>9.6999999999999993</v>
      </c>
      <c r="B110" s="1">
        <v>-3.52E-16</v>
      </c>
      <c r="C110">
        <f t="shared" si="4"/>
        <v>9.9999999999999998E-20</v>
      </c>
      <c r="E110" s="1">
        <f t="shared" si="5"/>
        <v>5.8528000000000012E-16</v>
      </c>
      <c r="F110" s="1">
        <f t="shared" si="3"/>
        <v>8.2071348781937036E-14</v>
      </c>
    </row>
    <row r="111" spans="1:6" x14ac:dyDescent="0.25">
      <c r="A111">
        <v>9.8000000000000007</v>
      </c>
      <c r="B111" s="1">
        <v>-1.12E-16</v>
      </c>
      <c r="C111">
        <f t="shared" si="4"/>
        <v>9.9999999999999998E-20</v>
      </c>
      <c r="E111" s="1">
        <f t="shared" si="5"/>
        <v>8.2528000000000007E-16</v>
      </c>
      <c r="F111" s="1">
        <f t="shared" si="3"/>
        <v>1.1572553773024363E-13</v>
      </c>
    </row>
    <row r="112" spans="1:6" x14ac:dyDescent="0.25">
      <c r="A112">
        <v>9.9</v>
      </c>
      <c r="B112" s="1">
        <v>-2.2900000000000002E-16</v>
      </c>
      <c r="C112">
        <f t="shared" si="4"/>
        <v>9.9999999999999998E-20</v>
      </c>
      <c r="E112" s="1">
        <f t="shared" si="5"/>
        <v>7.0828000000000014E-16</v>
      </c>
      <c r="F112" s="1">
        <f t="shared" si="3"/>
        <v>9.9319120617944175E-14</v>
      </c>
    </row>
    <row r="113" spans="1:6" x14ac:dyDescent="0.25">
      <c r="A113">
        <v>10</v>
      </c>
      <c r="B113" s="1">
        <v>-2.8000000000000001E-16</v>
      </c>
      <c r="C113">
        <f t="shared" si="4"/>
        <v>9.9999999999999998E-20</v>
      </c>
      <c r="E113" s="1">
        <f t="shared" si="5"/>
        <v>6.572800000000001E-16</v>
      </c>
      <c r="F113" s="1">
        <f t="shared" si="3"/>
        <v>9.2167605466429013E-14</v>
      </c>
    </row>
    <row r="114" spans="1:6" x14ac:dyDescent="0.25">
      <c r="A114">
        <v>10.1</v>
      </c>
      <c r="B114" s="1">
        <v>-4.0800000000000002E-16</v>
      </c>
      <c r="C114">
        <f t="shared" si="4"/>
        <v>9.9999999999999998E-20</v>
      </c>
      <c r="E114" s="1">
        <f t="shared" si="5"/>
        <v>5.2928000000000009E-16</v>
      </c>
      <c r="F114" s="1">
        <f t="shared" si="3"/>
        <v>7.4218704693998821E-14</v>
      </c>
    </row>
    <row r="115" spans="1:6" x14ac:dyDescent="0.25">
      <c r="A115">
        <v>10.199999999999999</v>
      </c>
      <c r="B115" s="1">
        <v>-5.0299999999999999E-17</v>
      </c>
      <c r="C115">
        <f t="shared" si="4"/>
        <v>9.9999999999999998E-20</v>
      </c>
      <c r="E115" s="1">
        <f t="shared" si="5"/>
        <v>8.8698000000000007E-16</v>
      </c>
      <c r="F115" s="1">
        <f t="shared" si="3"/>
        <v>1.2437746880570411E-13</v>
      </c>
    </row>
    <row r="116" spans="1:6" x14ac:dyDescent="0.25">
      <c r="A116">
        <v>10.3</v>
      </c>
      <c r="B116" s="1">
        <v>-3.4E-16</v>
      </c>
      <c r="C116">
        <f t="shared" si="4"/>
        <v>9.9999999999999998E-20</v>
      </c>
      <c r="E116" s="1">
        <f t="shared" si="5"/>
        <v>5.9728000000000011E-16</v>
      </c>
      <c r="F116" s="1">
        <f t="shared" si="3"/>
        <v>8.375405822935237E-14</v>
      </c>
    </row>
    <row r="117" spans="1:6" x14ac:dyDescent="0.25">
      <c r="A117">
        <v>10.4</v>
      </c>
      <c r="B117" s="1">
        <v>1.5E-17</v>
      </c>
      <c r="C117">
        <f t="shared" si="4"/>
        <v>1.5E-17</v>
      </c>
      <c r="E117" s="1">
        <f t="shared" si="5"/>
        <v>9.5228000000000016E-16</v>
      </c>
      <c r="F117" s="1">
        <f t="shared" si="3"/>
        <v>1.3353421271538921E-13</v>
      </c>
    </row>
    <row r="118" spans="1:6" x14ac:dyDescent="0.25">
      <c r="A118">
        <v>10.5</v>
      </c>
      <c r="B118" s="1">
        <v>-8.1100000000000001E-17</v>
      </c>
      <c r="C118">
        <f t="shared" si="4"/>
        <v>9.9999999999999998E-20</v>
      </c>
      <c r="E118" s="1">
        <f t="shared" si="5"/>
        <v>8.5618000000000014E-16</v>
      </c>
      <c r="F118" s="1">
        <f t="shared" si="3"/>
        <v>1.200585145573381E-13</v>
      </c>
    </row>
    <row r="119" spans="1:6" x14ac:dyDescent="0.25">
      <c r="A119">
        <v>10.6</v>
      </c>
      <c r="B119" s="1">
        <v>-5.4200000000000003E-16</v>
      </c>
      <c r="C119">
        <f t="shared" si="4"/>
        <v>9.9999999999999998E-20</v>
      </c>
      <c r="E119" s="1">
        <f t="shared" si="5"/>
        <v>3.9528000000000008E-16</v>
      </c>
      <c r="F119" s="1">
        <f t="shared" si="3"/>
        <v>5.5428449197860974E-14</v>
      </c>
    </row>
    <row r="120" spans="1:6" x14ac:dyDescent="0.25">
      <c r="A120">
        <v>10.7</v>
      </c>
      <c r="B120" s="1">
        <v>-2.8699999999999998E-16</v>
      </c>
      <c r="C120">
        <f t="shared" si="4"/>
        <v>9.9999999999999998E-20</v>
      </c>
      <c r="E120" s="1">
        <f t="shared" si="5"/>
        <v>6.5028000000000019E-16</v>
      </c>
      <c r="F120" s="1">
        <f t="shared" si="3"/>
        <v>9.1186024955436746E-14</v>
      </c>
    </row>
    <row r="121" spans="1:6" x14ac:dyDescent="0.25">
      <c r="A121">
        <v>10.8</v>
      </c>
      <c r="B121" s="1">
        <v>3.5199999999999998E-17</v>
      </c>
      <c r="C121">
        <f t="shared" si="4"/>
        <v>3.5199999999999998E-17</v>
      </c>
      <c r="E121" s="1">
        <f t="shared" si="5"/>
        <v>9.7248000000000017E-16</v>
      </c>
      <c r="F121" s="1">
        <f t="shared" si="3"/>
        <v>1.3636677361853836E-13</v>
      </c>
    </row>
    <row r="122" spans="1:6" x14ac:dyDescent="0.25">
      <c r="A122">
        <v>10.9</v>
      </c>
      <c r="B122" s="1">
        <v>3.6899999999999999E-17</v>
      </c>
      <c r="C122">
        <f t="shared" si="4"/>
        <v>3.6899999999999999E-17</v>
      </c>
      <c r="E122" s="1">
        <f t="shared" si="5"/>
        <v>9.7418000000000018E-16</v>
      </c>
      <c r="F122" s="1">
        <f t="shared" si="3"/>
        <v>1.3660515745692219E-13</v>
      </c>
    </row>
    <row r="123" spans="1:6" x14ac:dyDescent="0.25">
      <c r="A123">
        <v>11</v>
      </c>
      <c r="B123" s="1">
        <v>5.5400000000000003E-16</v>
      </c>
      <c r="C123">
        <f t="shared" si="4"/>
        <v>5.5400000000000003E-16</v>
      </c>
      <c r="E123" s="1">
        <f t="shared" si="5"/>
        <v>1.49128E-15</v>
      </c>
      <c r="F123" s="1">
        <f t="shared" si="3"/>
        <v>2.0911591206179442E-13</v>
      </c>
    </row>
    <row r="124" spans="1:6" x14ac:dyDescent="0.25">
      <c r="A124">
        <v>11.1</v>
      </c>
      <c r="B124" s="1">
        <v>1.1599999999999999E-15</v>
      </c>
      <c r="C124">
        <f t="shared" si="4"/>
        <v>1.1599999999999999E-15</v>
      </c>
      <c r="E124" s="1">
        <f t="shared" si="5"/>
        <v>2.09728E-15</v>
      </c>
      <c r="F124" s="1">
        <f t="shared" si="3"/>
        <v>2.9409273915626855E-13</v>
      </c>
    </row>
    <row r="125" spans="1:6" x14ac:dyDescent="0.25">
      <c r="A125">
        <v>11.2</v>
      </c>
      <c r="B125" s="1">
        <v>5.2300000000000002E-15</v>
      </c>
      <c r="C125">
        <f t="shared" si="4"/>
        <v>5.2300000000000002E-15</v>
      </c>
      <c r="E125" s="1">
        <f t="shared" si="5"/>
        <v>6.1672800000000003E-15</v>
      </c>
      <c r="F125" s="1">
        <f t="shared" si="3"/>
        <v>8.6481169340463462E-13</v>
      </c>
    </row>
    <row r="126" spans="1:6" x14ac:dyDescent="0.25">
      <c r="A126">
        <v>11.3</v>
      </c>
      <c r="B126" s="1">
        <v>1.28E-14</v>
      </c>
      <c r="C126">
        <f t="shared" si="4"/>
        <v>1.28E-14</v>
      </c>
      <c r="E126" s="1">
        <f t="shared" si="5"/>
        <v>1.3737280000000001E-14</v>
      </c>
      <c r="F126" s="1">
        <f t="shared" si="3"/>
        <v>1.9263209031491387E-12</v>
      </c>
    </row>
    <row r="127" spans="1:6" x14ac:dyDescent="0.25">
      <c r="A127">
        <v>11.4</v>
      </c>
      <c r="B127" s="1">
        <v>2E-14</v>
      </c>
      <c r="C127">
        <f t="shared" si="4"/>
        <v>2E-14</v>
      </c>
      <c r="E127" s="1">
        <f t="shared" si="5"/>
        <v>2.0937280000000001E-14</v>
      </c>
      <c r="F127" s="1">
        <f t="shared" si="3"/>
        <v>2.9359465715983363E-12</v>
      </c>
    </row>
    <row r="128" spans="1:6" x14ac:dyDescent="0.25">
      <c r="A128">
        <v>11.5</v>
      </c>
      <c r="B128" s="1">
        <v>2.3299999999999999E-14</v>
      </c>
      <c r="C128">
        <f t="shared" si="4"/>
        <v>2.3299999999999999E-14</v>
      </c>
      <c r="E128" s="1">
        <f t="shared" si="5"/>
        <v>2.423728E-14</v>
      </c>
      <c r="F128" s="1">
        <f t="shared" si="3"/>
        <v>3.3986916696375522E-12</v>
      </c>
    </row>
    <row r="129" spans="1:6" x14ac:dyDescent="0.25">
      <c r="A129">
        <v>11.6</v>
      </c>
      <c r="B129" s="1">
        <v>2.27E-14</v>
      </c>
      <c r="C129">
        <f t="shared" si="4"/>
        <v>2.27E-14</v>
      </c>
      <c r="E129" s="1">
        <f t="shared" si="5"/>
        <v>2.3637280000000001E-14</v>
      </c>
      <c r="F129" s="1">
        <f t="shared" si="3"/>
        <v>3.3145561972667858E-12</v>
      </c>
    </row>
    <row r="130" spans="1:6" x14ac:dyDescent="0.25">
      <c r="A130">
        <v>11.7</v>
      </c>
      <c r="B130" s="1">
        <v>1.8699999999999999E-14</v>
      </c>
      <c r="C130">
        <f t="shared" si="4"/>
        <v>1.8699999999999999E-14</v>
      </c>
      <c r="E130" s="1">
        <f t="shared" si="5"/>
        <v>1.9637279999999999E-14</v>
      </c>
      <c r="F130" s="1">
        <f t="shared" si="3"/>
        <v>2.7536530481283421E-12</v>
      </c>
    </row>
    <row r="131" spans="1:6" x14ac:dyDescent="0.25">
      <c r="A131">
        <v>11.8</v>
      </c>
      <c r="B131" s="1">
        <v>1.1799999999999999E-14</v>
      </c>
      <c r="C131">
        <f t="shared" si="4"/>
        <v>1.1799999999999999E-14</v>
      </c>
      <c r="E131" s="1">
        <f t="shared" si="5"/>
        <v>1.2737279999999999E-14</v>
      </c>
      <c r="F131" s="1">
        <f t="shared" si="3"/>
        <v>1.7860951158645275E-12</v>
      </c>
    </row>
    <row r="132" spans="1:6" x14ac:dyDescent="0.25">
      <c r="A132">
        <v>11.9</v>
      </c>
      <c r="B132" s="1">
        <v>4.7999999999999999E-15</v>
      </c>
      <c r="C132">
        <f t="shared" si="4"/>
        <v>4.7999999999999999E-15</v>
      </c>
      <c r="E132" s="1">
        <f t="shared" si="5"/>
        <v>5.73728E-15</v>
      </c>
      <c r="F132" s="1">
        <f t="shared" si="3"/>
        <v>8.0451460487225194E-13</v>
      </c>
    </row>
    <row r="133" spans="1:6" x14ac:dyDescent="0.25">
      <c r="A133">
        <v>12</v>
      </c>
      <c r="B133" s="1">
        <v>1.2800000000000001E-15</v>
      </c>
      <c r="C133">
        <f t="shared" si="4"/>
        <v>1.2800000000000001E-15</v>
      </c>
      <c r="E133" s="1">
        <f t="shared" si="5"/>
        <v>2.2172800000000004E-15</v>
      </c>
      <c r="F133" s="1">
        <f t="shared" si="3"/>
        <v>3.1091983363042194E-13</v>
      </c>
    </row>
    <row r="134" spans="1:6" x14ac:dyDescent="0.25">
      <c r="A134">
        <v>12.1</v>
      </c>
      <c r="B134" s="1">
        <v>5.7700000000000001E-16</v>
      </c>
      <c r="C134">
        <f t="shared" si="4"/>
        <v>5.7700000000000001E-16</v>
      </c>
      <c r="E134" s="1">
        <f t="shared" si="5"/>
        <v>1.5142800000000002E-15</v>
      </c>
      <c r="F134" s="1">
        <f t="shared" si="3"/>
        <v>2.123411051693405E-13</v>
      </c>
    </row>
    <row r="135" spans="1:6" x14ac:dyDescent="0.25">
      <c r="A135">
        <v>12.2</v>
      </c>
      <c r="B135" s="1">
        <v>1.7099999999999999E-16</v>
      </c>
      <c r="C135">
        <f t="shared" si="4"/>
        <v>1.7099999999999999E-16</v>
      </c>
      <c r="E135" s="1">
        <f t="shared" si="5"/>
        <v>1.1082800000000001E-15</v>
      </c>
      <c r="F135" s="1">
        <f t="shared" si="3"/>
        <v>1.554094355317885E-13</v>
      </c>
    </row>
    <row r="136" spans="1:6" x14ac:dyDescent="0.25">
      <c r="A136">
        <v>12.3</v>
      </c>
      <c r="B136" s="1">
        <v>7.2099999999999998E-16</v>
      </c>
      <c r="C136">
        <f t="shared" si="4"/>
        <v>7.2099999999999998E-16</v>
      </c>
      <c r="E136" s="1">
        <f t="shared" si="5"/>
        <v>1.6582800000000002E-15</v>
      </c>
      <c r="F136" s="1">
        <f t="shared" si="3"/>
        <v>2.3253361853832445E-13</v>
      </c>
    </row>
    <row r="137" spans="1:6" x14ac:dyDescent="0.25">
      <c r="A137">
        <v>12.4</v>
      </c>
      <c r="B137" s="1">
        <v>8.01E-16</v>
      </c>
      <c r="C137">
        <f t="shared" si="4"/>
        <v>8.01E-16</v>
      </c>
      <c r="E137" s="1">
        <f t="shared" si="5"/>
        <v>1.7382800000000001E-15</v>
      </c>
      <c r="F137" s="1">
        <f t="shared" si="3"/>
        <v>2.4375168152109331E-13</v>
      </c>
    </row>
    <row r="138" spans="1:6" x14ac:dyDescent="0.25">
      <c r="A138">
        <v>12.5</v>
      </c>
      <c r="B138" s="1">
        <v>1.0000000000000001E-15</v>
      </c>
      <c r="C138">
        <f t="shared" si="4"/>
        <v>1.0000000000000001E-15</v>
      </c>
      <c r="E138" s="1">
        <f t="shared" si="5"/>
        <v>1.9372800000000002E-15</v>
      </c>
      <c r="F138" s="1">
        <f t="shared" si="3"/>
        <v>2.7165661319073089E-13</v>
      </c>
    </row>
    <row r="139" spans="1:6" x14ac:dyDescent="0.25">
      <c r="A139">
        <v>12.6</v>
      </c>
      <c r="B139" s="1">
        <v>7.4599999999999999E-16</v>
      </c>
      <c r="C139">
        <f t="shared" si="4"/>
        <v>7.4599999999999999E-16</v>
      </c>
      <c r="E139" s="1">
        <f t="shared" si="5"/>
        <v>1.68328E-15</v>
      </c>
      <c r="F139" s="1">
        <f t="shared" si="3"/>
        <v>2.3603926322043968E-13</v>
      </c>
    </row>
    <row r="140" spans="1:6" x14ac:dyDescent="0.25">
      <c r="A140">
        <v>12.7</v>
      </c>
      <c r="B140" s="1">
        <v>7.1800000000000003E-16</v>
      </c>
      <c r="C140">
        <f t="shared" si="4"/>
        <v>7.1800000000000003E-16</v>
      </c>
      <c r="E140" s="1">
        <f t="shared" si="5"/>
        <v>1.6552800000000001E-15</v>
      </c>
      <c r="F140" s="1">
        <f t="shared" si="3"/>
        <v>2.3211294117647061E-13</v>
      </c>
    </row>
    <row r="141" spans="1:6" x14ac:dyDescent="0.25">
      <c r="A141">
        <v>12.8</v>
      </c>
      <c r="B141" s="1">
        <v>6.2600000000000002E-16</v>
      </c>
      <c r="C141">
        <f t="shared" si="4"/>
        <v>6.2600000000000002E-16</v>
      </c>
      <c r="E141" s="1">
        <f t="shared" si="5"/>
        <v>1.56328E-15</v>
      </c>
      <c r="F141" s="1">
        <f t="shared" si="3"/>
        <v>2.1921216874628639E-13</v>
      </c>
    </row>
    <row r="142" spans="1:6" x14ac:dyDescent="0.25">
      <c r="A142">
        <v>12.9</v>
      </c>
      <c r="B142" s="1">
        <v>6.5700000000000003E-16</v>
      </c>
      <c r="C142">
        <f t="shared" si="4"/>
        <v>6.5700000000000003E-16</v>
      </c>
      <c r="E142" s="1">
        <f t="shared" si="5"/>
        <v>1.5942800000000001E-15</v>
      </c>
      <c r="F142" s="1">
        <f t="shared" si="3"/>
        <v>2.2355916815210935E-13</v>
      </c>
    </row>
    <row r="143" spans="1:6" x14ac:dyDescent="0.25">
      <c r="A143">
        <v>13</v>
      </c>
      <c r="B143" s="1">
        <v>1.25E-15</v>
      </c>
      <c r="C143">
        <f t="shared" si="4"/>
        <v>1.25E-15</v>
      </c>
      <c r="E143" s="1">
        <f t="shared" si="5"/>
        <v>2.1872800000000003E-15</v>
      </c>
      <c r="F143" s="1">
        <f t="shared" si="3"/>
        <v>3.0671306001188359E-13</v>
      </c>
    </row>
    <row r="144" spans="1:6" x14ac:dyDescent="0.25">
      <c r="A144">
        <v>13.1</v>
      </c>
      <c r="B144" s="1">
        <v>3.7300000000000003E-15</v>
      </c>
      <c r="C144">
        <f t="shared" si="4"/>
        <v>3.7300000000000003E-15</v>
      </c>
      <c r="E144" s="1">
        <f t="shared" si="5"/>
        <v>4.6672800000000004E-15</v>
      </c>
      <c r="F144" s="1">
        <f t="shared" si="3"/>
        <v>6.5447301247771839E-13</v>
      </c>
    </row>
    <row r="145" spans="1:6" x14ac:dyDescent="0.25">
      <c r="A145">
        <v>13.2</v>
      </c>
      <c r="B145" s="1">
        <v>1.27E-14</v>
      </c>
      <c r="C145">
        <f t="shared" si="4"/>
        <v>1.27E-14</v>
      </c>
      <c r="E145" s="1">
        <f t="shared" si="5"/>
        <v>1.363728E-14</v>
      </c>
      <c r="F145" s="1">
        <f t="shared" si="3"/>
        <v>1.9122983244206772E-12</v>
      </c>
    </row>
    <row r="146" spans="1:6" x14ac:dyDescent="0.25">
      <c r="A146">
        <v>13.3</v>
      </c>
      <c r="B146" s="1">
        <v>4.6400000000000003E-14</v>
      </c>
      <c r="C146">
        <f t="shared" si="4"/>
        <v>4.6400000000000003E-14</v>
      </c>
      <c r="E146" s="1">
        <f t="shared" si="5"/>
        <v>4.7337280000000001E-14</v>
      </c>
      <c r="F146" s="1">
        <f t="shared" si="3"/>
        <v>6.6379073559120622E-12</v>
      </c>
    </row>
    <row r="147" spans="1:6" x14ac:dyDescent="0.25">
      <c r="A147">
        <v>13.4</v>
      </c>
      <c r="B147" s="1">
        <v>8.3900000000000001E-14</v>
      </c>
      <c r="C147">
        <f t="shared" si="4"/>
        <v>8.3900000000000001E-14</v>
      </c>
      <c r="E147" s="1">
        <f t="shared" si="5"/>
        <v>8.4837280000000005E-14</v>
      </c>
      <c r="F147" s="1">
        <f t="shared" si="3"/>
        <v>1.1896374379084969E-11</v>
      </c>
    </row>
    <row r="148" spans="1:6" x14ac:dyDescent="0.25">
      <c r="A148">
        <v>13.5</v>
      </c>
      <c r="B148" s="1">
        <v>9.36E-14</v>
      </c>
      <c r="C148">
        <f t="shared" si="4"/>
        <v>9.36E-14</v>
      </c>
      <c r="E148" s="1">
        <f t="shared" si="5"/>
        <v>9.4537280000000004E-14</v>
      </c>
      <c r="F148" s="1">
        <f t="shared" si="3"/>
        <v>1.3256564515745694E-11</v>
      </c>
    </row>
    <row r="149" spans="1:6" x14ac:dyDescent="0.25">
      <c r="A149">
        <v>13.6</v>
      </c>
      <c r="B149" s="1">
        <v>8.8099999999999998E-14</v>
      </c>
      <c r="C149">
        <f t="shared" si="4"/>
        <v>8.8099999999999998E-14</v>
      </c>
      <c r="E149" s="1">
        <f t="shared" si="5"/>
        <v>8.9037280000000002E-14</v>
      </c>
      <c r="F149" s="1">
        <f t="shared" si="3"/>
        <v>1.2485322685680334E-11</v>
      </c>
    </row>
    <row r="150" spans="1:6" x14ac:dyDescent="0.25">
      <c r="A150">
        <v>13.7</v>
      </c>
      <c r="B150" s="1">
        <v>7.2600000000000001E-14</v>
      </c>
      <c r="C150">
        <f t="shared" si="4"/>
        <v>7.2600000000000001E-14</v>
      </c>
      <c r="E150" s="1">
        <f t="shared" si="5"/>
        <v>7.3537280000000005E-14</v>
      </c>
      <c r="F150" s="1">
        <f t="shared" si="3"/>
        <v>1.0311822982768867E-11</v>
      </c>
    </row>
    <row r="151" spans="1:6" x14ac:dyDescent="0.25">
      <c r="A151">
        <v>13.8</v>
      </c>
      <c r="B151" s="1">
        <v>4.6599999999999998E-14</v>
      </c>
      <c r="C151">
        <f t="shared" si="4"/>
        <v>4.6599999999999998E-14</v>
      </c>
      <c r="E151" s="1">
        <f t="shared" si="5"/>
        <v>4.7537279999999996E-14</v>
      </c>
      <c r="F151" s="1">
        <f t="shared" ref="F151:F214" si="6">E151*Leak_Rate_Cal_factor_per_sqcm</f>
        <v>6.6659525133689836E-12</v>
      </c>
    </row>
    <row r="152" spans="1:6" x14ac:dyDescent="0.25">
      <c r="A152">
        <v>13.9</v>
      </c>
      <c r="B152" s="1">
        <v>1.3E-14</v>
      </c>
      <c r="C152">
        <f t="shared" ref="C152:C215" si="7">IF(B152&lt;C$22,C$22,B152)</f>
        <v>1.3E-14</v>
      </c>
      <c r="E152" s="1">
        <f t="shared" ref="E152:E215" si="8">B152-E$22</f>
        <v>1.3937279999999999E-14</v>
      </c>
      <c r="F152" s="1">
        <f t="shared" si="6"/>
        <v>1.9543660606060606E-12</v>
      </c>
    </row>
    <row r="153" spans="1:6" x14ac:dyDescent="0.25">
      <c r="A153">
        <v>14</v>
      </c>
      <c r="B153" s="1">
        <v>4.3800000000000002E-15</v>
      </c>
      <c r="C153">
        <f t="shared" si="7"/>
        <v>4.3800000000000002E-15</v>
      </c>
      <c r="E153" s="1">
        <f t="shared" si="8"/>
        <v>5.3172800000000003E-15</v>
      </c>
      <c r="F153" s="1">
        <f t="shared" si="6"/>
        <v>7.4561977421271548E-13</v>
      </c>
    </row>
    <row r="154" spans="1:6" x14ac:dyDescent="0.25">
      <c r="A154">
        <v>14.1</v>
      </c>
      <c r="B154" s="1">
        <v>1.5100000000000001E-15</v>
      </c>
      <c r="C154">
        <f t="shared" si="7"/>
        <v>1.5100000000000001E-15</v>
      </c>
      <c r="E154" s="1">
        <f t="shared" si="8"/>
        <v>2.4472800000000002E-15</v>
      </c>
      <c r="F154" s="1">
        <f t="shared" si="6"/>
        <v>3.4317176470588238E-13</v>
      </c>
    </row>
    <row r="155" spans="1:6" x14ac:dyDescent="0.25">
      <c r="A155">
        <v>14.2</v>
      </c>
      <c r="B155" s="1">
        <v>7.7300000000000004E-16</v>
      </c>
      <c r="C155">
        <f t="shared" si="7"/>
        <v>7.7300000000000004E-16</v>
      </c>
      <c r="E155" s="1">
        <f t="shared" si="8"/>
        <v>1.7102800000000003E-15</v>
      </c>
      <c r="F155" s="1">
        <f t="shared" si="6"/>
        <v>2.3982535947712424E-13</v>
      </c>
    </row>
    <row r="156" spans="1:6" x14ac:dyDescent="0.25">
      <c r="A156">
        <v>14.3</v>
      </c>
      <c r="B156" s="1">
        <v>1.1200000000000001E-15</v>
      </c>
      <c r="C156">
        <f t="shared" si="7"/>
        <v>1.1200000000000001E-15</v>
      </c>
      <c r="E156" s="1">
        <f t="shared" si="8"/>
        <v>2.0572800000000002E-15</v>
      </c>
      <c r="F156" s="1">
        <f t="shared" si="6"/>
        <v>2.8848370766488418E-13</v>
      </c>
    </row>
    <row r="157" spans="1:6" x14ac:dyDescent="0.25">
      <c r="A157">
        <v>14.4</v>
      </c>
      <c r="B157" s="1">
        <v>2.0099999999999999E-15</v>
      </c>
      <c r="C157">
        <f t="shared" si="7"/>
        <v>2.0099999999999999E-15</v>
      </c>
      <c r="E157" s="1">
        <f t="shared" si="8"/>
        <v>2.94728E-15</v>
      </c>
      <c r="F157" s="1">
        <f t="shared" si="6"/>
        <v>4.1328465834818779E-13</v>
      </c>
    </row>
    <row r="158" spans="1:6" x14ac:dyDescent="0.25">
      <c r="A158">
        <v>14.5</v>
      </c>
      <c r="B158" s="1">
        <v>2.1799999999999999E-15</v>
      </c>
      <c r="C158">
        <f t="shared" si="7"/>
        <v>2.1799999999999999E-15</v>
      </c>
      <c r="E158" s="1">
        <f t="shared" si="8"/>
        <v>3.11728E-15</v>
      </c>
      <c r="F158" s="1">
        <f t="shared" si="6"/>
        <v>4.3712304218657159E-13</v>
      </c>
    </row>
    <row r="159" spans="1:6" x14ac:dyDescent="0.25">
      <c r="A159">
        <v>14.6</v>
      </c>
      <c r="B159" s="1">
        <v>2.43E-15</v>
      </c>
      <c r="C159">
        <f t="shared" si="7"/>
        <v>2.43E-15</v>
      </c>
      <c r="E159" s="1">
        <f t="shared" si="8"/>
        <v>3.3672800000000002E-15</v>
      </c>
      <c r="F159" s="1">
        <f t="shared" si="6"/>
        <v>4.721794890077243E-13</v>
      </c>
    </row>
    <row r="160" spans="1:6" x14ac:dyDescent="0.25">
      <c r="A160">
        <v>14.7</v>
      </c>
      <c r="B160" s="1">
        <v>2.5899999999999999E-15</v>
      </c>
      <c r="C160">
        <f t="shared" si="7"/>
        <v>2.5899999999999999E-15</v>
      </c>
      <c r="E160" s="1">
        <f t="shared" si="8"/>
        <v>3.52728E-15</v>
      </c>
      <c r="F160" s="1">
        <f t="shared" si="6"/>
        <v>4.9461561497326201E-13</v>
      </c>
    </row>
    <row r="161" spans="1:6" x14ac:dyDescent="0.25">
      <c r="A161">
        <v>14.8</v>
      </c>
      <c r="B161" s="1">
        <v>1.94E-15</v>
      </c>
      <c r="C161">
        <f t="shared" si="7"/>
        <v>1.94E-15</v>
      </c>
      <c r="E161" s="1">
        <f t="shared" si="8"/>
        <v>2.8772800000000001E-15</v>
      </c>
      <c r="F161" s="1">
        <f t="shared" si="6"/>
        <v>4.0346885323826502E-13</v>
      </c>
    </row>
    <row r="162" spans="1:6" x14ac:dyDescent="0.25">
      <c r="A162">
        <v>14.9</v>
      </c>
      <c r="B162" s="1">
        <v>1.35E-15</v>
      </c>
      <c r="C162">
        <f t="shared" si="7"/>
        <v>1.35E-15</v>
      </c>
      <c r="E162" s="1">
        <f t="shared" si="8"/>
        <v>2.2872800000000004E-15</v>
      </c>
      <c r="F162" s="1">
        <f t="shared" si="6"/>
        <v>3.2073563874034467E-13</v>
      </c>
    </row>
    <row r="163" spans="1:6" x14ac:dyDescent="0.25">
      <c r="A163">
        <v>15</v>
      </c>
      <c r="B163" s="1">
        <v>1.5599999999999999E-15</v>
      </c>
      <c r="C163">
        <f t="shared" si="7"/>
        <v>1.5599999999999999E-15</v>
      </c>
      <c r="E163" s="1">
        <f t="shared" si="8"/>
        <v>2.4972800000000002E-15</v>
      </c>
      <c r="F163" s="1">
        <f t="shared" si="6"/>
        <v>3.5018305407011294E-13</v>
      </c>
    </row>
    <row r="164" spans="1:6" x14ac:dyDescent="0.25">
      <c r="A164">
        <v>15.1</v>
      </c>
      <c r="B164" s="1">
        <v>2.5300000000000001E-15</v>
      </c>
      <c r="C164">
        <f t="shared" si="7"/>
        <v>2.5300000000000001E-15</v>
      </c>
      <c r="E164" s="1">
        <f t="shared" si="8"/>
        <v>3.4672800000000002E-15</v>
      </c>
      <c r="F164" s="1">
        <f t="shared" si="6"/>
        <v>4.8620206773618542E-13</v>
      </c>
    </row>
    <row r="165" spans="1:6" x14ac:dyDescent="0.25">
      <c r="A165">
        <v>15.2</v>
      </c>
      <c r="B165" s="1">
        <v>7.5099999999999994E-15</v>
      </c>
      <c r="C165">
        <f t="shared" si="7"/>
        <v>7.5099999999999994E-15</v>
      </c>
      <c r="E165" s="1">
        <f t="shared" si="8"/>
        <v>8.4472799999999987E-15</v>
      </c>
      <c r="F165" s="1">
        <f t="shared" si="6"/>
        <v>1.1845264884135471E-12</v>
      </c>
    </row>
    <row r="166" spans="1:6" x14ac:dyDescent="0.25">
      <c r="A166">
        <v>15.3</v>
      </c>
      <c r="B166" s="1">
        <v>2.41E-14</v>
      </c>
      <c r="C166">
        <f t="shared" si="7"/>
        <v>2.41E-14</v>
      </c>
      <c r="E166" s="1">
        <f t="shared" si="8"/>
        <v>2.503728E-14</v>
      </c>
      <c r="F166" s="1">
        <f t="shared" si="6"/>
        <v>3.5108722994652407E-12</v>
      </c>
    </row>
    <row r="167" spans="1:6" x14ac:dyDescent="0.25">
      <c r="A167">
        <v>15.4</v>
      </c>
      <c r="B167" s="1">
        <v>5.2200000000000001E-14</v>
      </c>
      <c r="C167">
        <f t="shared" si="7"/>
        <v>5.2200000000000001E-14</v>
      </c>
      <c r="E167" s="1">
        <f t="shared" si="8"/>
        <v>5.3137279999999999E-14</v>
      </c>
      <c r="F167" s="1">
        <f t="shared" si="6"/>
        <v>7.4512169221628041E-12</v>
      </c>
    </row>
    <row r="168" spans="1:6" x14ac:dyDescent="0.25">
      <c r="A168">
        <v>15.5</v>
      </c>
      <c r="B168" s="1">
        <v>5.9200000000000003E-14</v>
      </c>
      <c r="C168">
        <f t="shared" si="7"/>
        <v>5.9200000000000003E-14</v>
      </c>
      <c r="E168" s="1">
        <f t="shared" si="8"/>
        <v>6.0137280000000007E-14</v>
      </c>
      <c r="F168" s="1">
        <f t="shared" si="6"/>
        <v>8.4327974331550819E-12</v>
      </c>
    </row>
    <row r="169" spans="1:6" x14ac:dyDescent="0.25">
      <c r="A169">
        <v>15.6</v>
      </c>
      <c r="B169" s="1">
        <v>5.7800000000000004E-14</v>
      </c>
      <c r="C169">
        <f t="shared" si="7"/>
        <v>5.7800000000000004E-14</v>
      </c>
      <c r="E169" s="1">
        <f t="shared" si="8"/>
        <v>5.8737280000000008E-14</v>
      </c>
      <c r="F169" s="1">
        <f t="shared" si="6"/>
        <v>8.236481330956627E-12</v>
      </c>
    </row>
    <row r="170" spans="1:6" x14ac:dyDescent="0.25">
      <c r="A170">
        <v>15.7</v>
      </c>
      <c r="B170" s="1">
        <v>5.0399999999999999E-14</v>
      </c>
      <c r="C170">
        <f t="shared" si="7"/>
        <v>5.0399999999999999E-14</v>
      </c>
      <c r="E170" s="1">
        <f t="shared" si="8"/>
        <v>5.1337279999999996E-14</v>
      </c>
      <c r="F170" s="1">
        <f t="shared" si="6"/>
        <v>7.1988105050505047E-12</v>
      </c>
    </row>
    <row r="171" spans="1:6" x14ac:dyDescent="0.25">
      <c r="A171">
        <v>15.8</v>
      </c>
      <c r="B171" s="1">
        <v>3.6799999999999998E-14</v>
      </c>
      <c r="C171">
        <f t="shared" si="7"/>
        <v>3.6799999999999998E-14</v>
      </c>
      <c r="E171" s="1">
        <f t="shared" si="8"/>
        <v>3.7737279999999996E-14</v>
      </c>
      <c r="F171" s="1">
        <f t="shared" si="6"/>
        <v>5.2917397979797977E-12</v>
      </c>
    </row>
    <row r="172" spans="1:6" x14ac:dyDescent="0.25">
      <c r="A172">
        <v>15.9</v>
      </c>
      <c r="B172" s="1">
        <v>1.3699999999999999E-14</v>
      </c>
      <c r="C172">
        <f t="shared" si="7"/>
        <v>1.3699999999999999E-14</v>
      </c>
      <c r="E172" s="1">
        <f t="shared" si="8"/>
        <v>1.4637279999999999E-14</v>
      </c>
      <c r="F172" s="1">
        <f t="shared" si="6"/>
        <v>2.052524111705288E-12</v>
      </c>
    </row>
    <row r="173" spans="1:6" x14ac:dyDescent="0.25">
      <c r="A173">
        <v>16</v>
      </c>
      <c r="B173" s="1">
        <v>7.1599999999999996E-15</v>
      </c>
      <c r="C173">
        <f t="shared" si="7"/>
        <v>7.1599999999999996E-15</v>
      </c>
      <c r="E173" s="1">
        <f t="shared" si="8"/>
        <v>8.0972799999999989E-15</v>
      </c>
      <c r="F173" s="1">
        <f t="shared" si="6"/>
        <v>1.1354474628639333E-12</v>
      </c>
    </row>
    <row r="174" spans="1:6" x14ac:dyDescent="0.25">
      <c r="A174">
        <v>16.100000000000001</v>
      </c>
      <c r="B174" s="1">
        <v>7.6299999999999997E-15</v>
      </c>
      <c r="C174">
        <f t="shared" si="7"/>
        <v>7.6299999999999997E-15</v>
      </c>
      <c r="E174" s="1">
        <f t="shared" si="8"/>
        <v>8.5672799999999991E-15</v>
      </c>
      <c r="F174" s="1">
        <f t="shared" si="6"/>
        <v>1.2013535828877005E-12</v>
      </c>
    </row>
    <row r="175" spans="1:6" x14ac:dyDescent="0.25">
      <c r="A175">
        <v>16.2</v>
      </c>
      <c r="B175" s="1">
        <v>2.0900000000000001E-14</v>
      </c>
      <c r="C175">
        <f t="shared" si="7"/>
        <v>2.0900000000000001E-14</v>
      </c>
      <c r="E175" s="1">
        <f t="shared" si="8"/>
        <v>2.1837280000000002E-14</v>
      </c>
      <c r="F175" s="1">
        <f t="shared" si="6"/>
        <v>3.0621497801544864E-12</v>
      </c>
    </row>
    <row r="176" spans="1:6" x14ac:dyDescent="0.25">
      <c r="A176">
        <v>16.3</v>
      </c>
      <c r="B176" s="1">
        <v>8.7199999999999997E-14</v>
      </c>
      <c r="C176">
        <f t="shared" si="7"/>
        <v>8.7199999999999997E-14</v>
      </c>
      <c r="E176" s="1">
        <f t="shared" si="8"/>
        <v>8.8137280000000001E-14</v>
      </c>
      <c r="F176" s="1">
        <f t="shared" si="6"/>
        <v>1.2359119477124183E-11</v>
      </c>
    </row>
    <row r="177" spans="1:6" x14ac:dyDescent="0.25">
      <c r="A177">
        <v>16.399999999999999</v>
      </c>
      <c r="B177" s="1">
        <v>1.7399999999999999E-13</v>
      </c>
      <c r="C177">
        <f t="shared" si="7"/>
        <v>1.7399999999999999E-13</v>
      </c>
      <c r="E177" s="1">
        <f t="shared" si="8"/>
        <v>1.7493727999999999E-13</v>
      </c>
      <c r="F177" s="1">
        <f t="shared" si="6"/>
        <v>2.4530717813428401E-11</v>
      </c>
    </row>
    <row r="178" spans="1:6" x14ac:dyDescent="0.25">
      <c r="A178">
        <v>16.5</v>
      </c>
      <c r="B178" s="1">
        <v>2.0299999999999999E-13</v>
      </c>
      <c r="C178">
        <f t="shared" si="7"/>
        <v>2.0299999999999999E-13</v>
      </c>
      <c r="E178" s="1">
        <f t="shared" si="8"/>
        <v>2.0393728E-13</v>
      </c>
      <c r="F178" s="1">
        <f t="shared" si="6"/>
        <v>2.8597265644682114E-11</v>
      </c>
    </row>
    <row r="179" spans="1:6" x14ac:dyDescent="0.25">
      <c r="A179">
        <v>16.600000000000001</v>
      </c>
      <c r="B179" s="1">
        <v>1.8100000000000001E-13</v>
      </c>
      <c r="C179">
        <f t="shared" si="7"/>
        <v>1.8100000000000001E-13</v>
      </c>
      <c r="E179" s="1">
        <f t="shared" si="8"/>
        <v>1.8193728000000002E-13</v>
      </c>
      <c r="F179" s="1">
        <f t="shared" si="6"/>
        <v>2.5512298324420682E-11</v>
      </c>
    </row>
    <row r="180" spans="1:6" x14ac:dyDescent="0.25">
      <c r="A180">
        <v>16.7</v>
      </c>
      <c r="B180" s="1">
        <v>1.61E-13</v>
      </c>
      <c r="C180">
        <f t="shared" si="7"/>
        <v>1.61E-13</v>
      </c>
      <c r="E180" s="1">
        <f t="shared" si="8"/>
        <v>1.6193728E-13</v>
      </c>
      <c r="F180" s="1">
        <f t="shared" si="6"/>
        <v>2.270778257872846E-11</v>
      </c>
    </row>
    <row r="181" spans="1:6" x14ac:dyDescent="0.25">
      <c r="A181">
        <v>16.8</v>
      </c>
      <c r="B181" s="1">
        <v>1.1600000000000001E-13</v>
      </c>
      <c r="C181">
        <f t="shared" si="7"/>
        <v>1.1600000000000001E-13</v>
      </c>
      <c r="E181" s="1">
        <f t="shared" si="8"/>
        <v>1.1693728000000001E-13</v>
      </c>
      <c r="F181" s="1">
        <f t="shared" si="6"/>
        <v>1.6397622150920977E-11</v>
      </c>
    </row>
    <row r="182" spans="1:6" x14ac:dyDescent="0.25">
      <c r="A182">
        <v>16.899999999999999</v>
      </c>
      <c r="B182" s="1">
        <v>3.6099999999999999E-14</v>
      </c>
      <c r="C182">
        <f t="shared" si="7"/>
        <v>3.6099999999999999E-14</v>
      </c>
      <c r="E182" s="1">
        <f t="shared" si="8"/>
        <v>3.7037279999999997E-14</v>
      </c>
      <c r="F182" s="1">
        <f t="shared" si="6"/>
        <v>5.1935817468805702E-12</v>
      </c>
    </row>
    <row r="183" spans="1:6" x14ac:dyDescent="0.25">
      <c r="A183">
        <v>17</v>
      </c>
      <c r="B183" s="1">
        <v>1.59E-14</v>
      </c>
      <c r="C183">
        <f t="shared" si="7"/>
        <v>1.59E-14</v>
      </c>
      <c r="E183" s="1">
        <f t="shared" si="8"/>
        <v>1.6837280000000001E-14</v>
      </c>
      <c r="F183" s="1">
        <f t="shared" si="6"/>
        <v>2.3610208437314323E-12</v>
      </c>
    </row>
    <row r="184" spans="1:6" x14ac:dyDescent="0.25">
      <c r="A184">
        <v>17.100000000000001</v>
      </c>
      <c r="B184" s="1">
        <v>2.6900000000000001E-14</v>
      </c>
      <c r="C184">
        <f t="shared" si="7"/>
        <v>2.6900000000000001E-14</v>
      </c>
      <c r="E184" s="1">
        <f t="shared" si="8"/>
        <v>2.7837280000000002E-14</v>
      </c>
      <c r="F184" s="1">
        <f t="shared" si="6"/>
        <v>3.903504503862151E-12</v>
      </c>
    </row>
    <row r="185" spans="1:6" x14ac:dyDescent="0.25">
      <c r="A185">
        <v>17.2</v>
      </c>
      <c r="B185" s="1">
        <v>9.4399999999999994E-14</v>
      </c>
      <c r="C185">
        <f t="shared" si="7"/>
        <v>9.4399999999999994E-14</v>
      </c>
      <c r="E185" s="1">
        <f t="shared" si="8"/>
        <v>9.5337279999999998E-14</v>
      </c>
      <c r="F185" s="1">
        <f t="shared" si="6"/>
        <v>1.3368745145573381E-11</v>
      </c>
    </row>
    <row r="186" spans="1:6" x14ac:dyDescent="0.25">
      <c r="A186">
        <v>17.3</v>
      </c>
      <c r="B186" s="1">
        <v>3.5899999999999998E-13</v>
      </c>
      <c r="C186">
        <f t="shared" si="7"/>
        <v>3.5899999999999998E-13</v>
      </c>
      <c r="E186" s="1">
        <f t="shared" si="8"/>
        <v>3.5993727999999996E-13</v>
      </c>
      <c r="F186" s="1">
        <f t="shared" si="6"/>
        <v>5.0472488461081398E-11</v>
      </c>
    </row>
    <row r="187" spans="1:6" x14ac:dyDescent="0.25">
      <c r="A187">
        <v>17.399999999999999</v>
      </c>
      <c r="B187" s="1">
        <v>6.9399999999999997E-13</v>
      </c>
      <c r="C187">
        <f t="shared" si="7"/>
        <v>6.9399999999999997E-13</v>
      </c>
      <c r="E187" s="1">
        <f t="shared" si="8"/>
        <v>6.9493727999999995E-13</v>
      </c>
      <c r="F187" s="1">
        <f t="shared" si="6"/>
        <v>9.7448127201426022E-11</v>
      </c>
    </row>
    <row r="188" spans="1:6" x14ac:dyDescent="0.25">
      <c r="A188">
        <v>17.5</v>
      </c>
      <c r="B188" s="1">
        <v>7.7600000000000003E-13</v>
      </c>
      <c r="C188">
        <f t="shared" si="7"/>
        <v>7.7600000000000003E-13</v>
      </c>
      <c r="E188" s="1">
        <f t="shared" si="8"/>
        <v>7.7693728E-13</v>
      </c>
      <c r="F188" s="1">
        <f t="shared" si="6"/>
        <v>1.0894664175876412E-10</v>
      </c>
    </row>
    <row r="189" spans="1:6" x14ac:dyDescent="0.25">
      <c r="A189">
        <v>17.600000000000001</v>
      </c>
      <c r="B189" s="1">
        <v>7.0500000000000003E-13</v>
      </c>
      <c r="C189">
        <f t="shared" si="7"/>
        <v>7.0500000000000003E-13</v>
      </c>
      <c r="E189" s="1">
        <f t="shared" si="8"/>
        <v>7.0593728E-13</v>
      </c>
      <c r="F189" s="1">
        <f t="shared" si="6"/>
        <v>9.8990610861556742E-11</v>
      </c>
    </row>
    <row r="190" spans="1:6" x14ac:dyDescent="0.25">
      <c r="A190">
        <v>17.7</v>
      </c>
      <c r="B190" s="1">
        <v>6.15E-13</v>
      </c>
      <c r="C190">
        <f t="shared" si="7"/>
        <v>6.15E-13</v>
      </c>
      <c r="E190" s="1">
        <f t="shared" si="8"/>
        <v>6.1593727999999998E-13</v>
      </c>
      <c r="F190" s="1">
        <f t="shared" si="6"/>
        <v>8.6370290005941775E-11</v>
      </c>
    </row>
    <row r="191" spans="1:6" x14ac:dyDescent="0.25">
      <c r="A191">
        <v>17.8</v>
      </c>
      <c r="B191" s="1">
        <v>4.2999999999999999E-13</v>
      </c>
      <c r="C191">
        <f t="shared" si="7"/>
        <v>4.2999999999999999E-13</v>
      </c>
      <c r="E191" s="1">
        <f t="shared" si="8"/>
        <v>4.3093727999999996E-13</v>
      </c>
      <c r="F191" s="1">
        <f t="shared" si="6"/>
        <v>6.0428519358288768E-11</v>
      </c>
    </row>
    <row r="192" spans="1:6" x14ac:dyDescent="0.25">
      <c r="A192">
        <v>17.899999999999999</v>
      </c>
      <c r="B192" s="1">
        <v>1.0799999999999999E-13</v>
      </c>
      <c r="C192">
        <f t="shared" si="7"/>
        <v>1.0799999999999999E-13</v>
      </c>
      <c r="E192" s="1">
        <f t="shared" si="8"/>
        <v>1.0893728E-13</v>
      </c>
      <c r="F192" s="1">
        <f t="shared" si="6"/>
        <v>1.5275815852644087E-11</v>
      </c>
    </row>
    <row r="193" spans="1:6" x14ac:dyDescent="0.25">
      <c r="A193">
        <v>18</v>
      </c>
      <c r="B193" s="1">
        <v>1.28E-14</v>
      </c>
      <c r="C193">
        <f t="shared" si="7"/>
        <v>1.28E-14</v>
      </c>
      <c r="E193" s="1">
        <f t="shared" si="8"/>
        <v>1.3737280000000001E-14</v>
      </c>
      <c r="F193" s="1">
        <f t="shared" si="6"/>
        <v>1.9263209031491387E-12</v>
      </c>
    </row>
    <row r="194" spans="1:6" x14ac:dyDescent="0.25">
      <c r="A194">
        <v>18.100000000000001</v>
      </c>
      <c r="B194" s="1">
        <v>5.17E-15</v>
      </c>
      <c r="C194">
        <f t="shared" si="7"/>
        <v>5.17E-15</v>
      </c>
      <c r="E194" s="1">
        <f t="shared" si="8"/>
        <v>6.1072800000000001E-15</v>
      </c>
      <c r="F194" s="1">
        <f t="shared" si="6"/>
        <v>8.5639814616755793E-13</v>
      </c>
    </row>
    <row r="195" spans="1:6" x14ac:dyDescent="0.25">
      <c r="A195">
        <v>18.2</v>
      </c>
      <c r="B195" s="1">
        <v>3.6700000000000001E-15</v>
      </c>
      <c r="C195">
        <f t="shared" si="7"/>
        <v>3.6700000000000001E-15</v>
      </c>
      <c r="E195" s="1">
        <f t="shared" si="8"/>
        <v>4.6072800000000002E-15</v>
      </c>
      <c r="F195" s="1">
        <f t="shared" si="6"/>
        <v>6.4605946524064179E-13</v>
      </c>
    </row>
    <row r="196" spans="1:6" x14ac:dyDescent="0.25">
      <c r="A196">
        <v>18.3</v>
      </c>
      <c r="B196" s="1">
        <v>6.3800000000000003E-15</v>
      </c>
      <c r="C196">
        <f t="shared" si="7"/>
        <v>6.3800000000000003E-15</v>
      </c>
      <c r="E196" s="1">
        <f t="shared" si="8"/>
        <v>7.3172800000000012E-15</v>
      </c>
      <c r="F196" s="1">
        <f t="shared" si="6"/>
        <v>1.0260713487819372E-12</v>
      </c>
    </row>
    <row r="197" spans="1:6" x14ac:dyDescent="0.25">
      <c r="A197">
        <v>18.399999999999999</v>
      </c>
      <c r="B197" s="1">
        <v>1.1E-14</v>
      </c>
      <c r="C197">
        <f t="shared" si="7"/>
        <v>1.1E-14</v>
      </c>
      <c r="E197" s="1">
        <f t="shared" si="8"/>
        <v>1.1937280000000001E-14</v>
      </c>
      <c r="F197" s="1">
        <f t="shared" si="6"/>
        <v>1.6739144860368391E-12</v>
      </c>
    </row>
    <row r="198" spans="1:6" x14ac:dyDescent="0.25">
      <c r="A198">
        <v>18.5</v>
      </c>
      <c r="B198" s="1">
        <v>1.55E-14</v>
      </c>
      <c r="C198">
        <f t="shared" si="7"/>
        <v>1.55E-14</v>
      </c>
      <c r="E198" s="1">
        <f t="shared" si="8"/>
        <v>1.6437280000000001E-14</v>
      </c>
      <c r="F198" s="1">
        <f t="shared" si="6"/>
        <v>2.3049305288175878E-12</v>
      </c>
    </row>
    <row r="199" spans="1:6" x14ac:dyDescent="0.25">
      <c r="A199">
        <v>18.600000000000001</v>
      </c>
      <c r="B199" s="1">
        <v>1.66E-14</v>
      </c>
      <c r="C199">
        <f t="shared" si="7"/>
        <v>1.66E-14</v>
      </c>
      <c r="E199" s="1">
        <f t="shared" si="8"/>
        <v>1.7537280000000001E-14</v>
      </c>
      <c r="F199" s="1">
        <f t="shared" si="6"/>
        <v>2.4591788948306598E-12</v>
      </c>
    </row>
    <row r="200" spans="1:6" x14ac:dyDescent="0.25">
      <c r="A200">
        <v>18.7</v>
      </c>
      <c r="B200" s="1">
        <v>1.7599999999999999E-14</v>
      </c>
      <c r="C200">
        <f t="shared" si="7"/>
        <v>1.7599999999999999E-14</v>
      </c>
      <c r="E200" s="1">
        <f t="shared" si="8"/>
        <v>1.853728E-14</v>
      </c>
      <c r="F200" s="1">
        <f t="shared" si="6"/>
        <v>2.5994046821152702E-12</v>
      </c>
    </row>
    <row r="201" spans="1:6" x14ac:dyDescent="0.25">
      <c r="A201">
        <v>18.8</v>
      </c>
      <c r="B201" s="1">
        <v>1.41E-14</v>
      </c>
      <c r="C201">
        <f t="shared" si="7"/>
        <v>1.41E-14</v>
      </c>
      <c r="E201" s="1">
        <f t="shared" si="8"/>
        <v>1.5037279999999999E-14</v>
      </c>
      <c r="F201" s="1">
        <f t="shared" si="6"/>
        <v>2.1086144266191325E-12</v>
      </c>
    </row>
    <row r="202" spans="1:6" x14ac:dyDescent="0.25">
      <c r="A202">
        <v>18.899999999999999</v>
      </c>
      <c r="B202" s="1">
        <v>7.3900000000000006E-15</v>
      </c>
      <c r="C202">
        <f t="shared" si="7"/>
        <v>7.3900000000000006E-15</v>
      </c>
      <c r="E202" s="1">
        <f t="shared" si="8"/>
        <v>8.3272800000000015E-15</v>
      </c>
      <c r="F202" s="1">
        <f t="shared" si="6"/>
        <v>1.1676993939393941E-12</v>
      </c>
    </row>
    <row r="203" spans="1:6" x14ac:dyDescent="0.25">
      <c r="A203">
        <v>19</v>
      </c>
      <c r="B203" s="1">
        <v>2.6300000000000001E-15</v>
      </c>
      <c r="C203">
        <f t="shared" si="7"/>
        <v>2.6300000000000001E-15</v>
      </c>
      <c r="E203" s="1">
        <f t="shared" si="8"/>
        <v>3.5672799999999999E-15</v>
      </c>
      <c r="F203" s="1">
        <f t="shared" si="6"/>
        <v>5.0022464646464644E-13</v>
      </c>
    </row>
    <row r="204" spans="1:6" x14ac:dyDescent="0.25">
      <c r="A204">
        <v>19.100000000000001</v>
      </c>
      <c r="B204" s="1">
        <v>9.9099999999999993E-16</v>
      </c>
      <c r="C204">
        <f t="shared" si="7"/>
        <v>9.9099999999999993E-16</v>
      </c>
      <c r="E204" s="1">
        <f t="shared" si="8"/>
        <v>1.9282799999999998E-15</v>
      </c>
      <c r="F204" s="1">
        <f t="shared" si="6"/>
        <v>2.7039458110516932E-13</v>
      </c>
    </row>
    <row r="205" spans="1:6" x14ac:dyDescent="0.25">
      <c r="A205">
        <v>19.2</v>
      </c>
      <c r="B205" s="1">
        <v>1.14E-15</v>
      </c>
      <c r="C205">
        <f t="shared" si="7"/>
        <v>1.14E-15</v>
      </c>
      <c r="E205" s="1">
        <f t="shared" si="8"/>
        <v>2.0772800000000001E-15</v>
      </c>
      <c r="F205" s="1">
        <f t="shared" si="6"/>
        <v>2.9128822341057639E-13</v>
      </c>
    </row>
    <row r="206" spans="1:6" x14ac:dyDescent="0.25">
      <c r="A206">
        <v>19.3</v>
      </c>
      <c r="B206" s="1">
        <v>1.82E-15</v>
      </c>
      <c r="C206">
        <f t="shared" si="7"/>
        <v>1.82E-15</v>
      </c>
      <c r="E206" s="1">
        <f t="shared" si="8"/>
        <v>2.7572800000000001E-15</v>
      </c>
      <c r="F206" s="1">
        <f t="shared" si="6"/>
        <v>3.8664175876411173E-13</v>
      </c>
    </row>
    <row r="207" spans="1:6" x14ac:dyDescent="0.25">
      <c r="A207">
        <v>19.399999999999999</v>
      </c>
      <c r="B207" s="1">
        <v>5.2900000000000004E-15</v>
      </c>
      <c r="C207">
        <f t="shared" si="7"/>
        <v>5.2900000000000004E-15</v>
      </c>
      <c r="E207" s="1">
        <f t="shared" si="8"/>
        <v>6.2272800000000005E-15</v>
      </c>
      <c r="F207" s="1">
        <f t="shared" si="6"/>
        <v>8.7322524064171132E-13</v>
      </c>
    </row>
    <row r="208" spans="1:6" x14ac:dyDescent="0.25">
      <c r="A208">
        <v>19.5</v>
      </c>
      <c r="B208" s="1">
        <v>9.6799999999999995E-15</v>
      </c>
      <c r="C208">
        <f t="shared" si="7"/>
        <v>9.6799999999999995E-15</v>
      </c>
      <c r="E208" s="1">
        <f t="shared" si="8"/>
        <v>1.061728E-14</v>
      </c>
      <c r="F208" s="1">
        <f t="shared" si="6"/>
        <v>1.4888164468211529E-12</v>
      </c>
    </row>
    <row r="209" spans="1:6" x14ac:dyDescent="0.25">
      <c r="A209">
        <v>19.600000000000001</v>
      </c>
      <c r="B209" s="1">
        <v>1.2199999999999999E-14</v>
      </c>
      <c r="C209">
        <f t="shared" si="7"/>
        <v>1.2199999999999999E-14</v>
      </c>
      <c r="E209" s="1">
        <f t="shared" si="8"/>
        <v>1.3137279999999999E-14</v>
      </c>
      <c r="F209" s="1">
        <f t="shared" si="6"/>
        <v>1.842185430778372E-12</v>
      </c>
    </row>
    <row r="210" spans="1:6" x14ac:dyDescent="0.25">
      <c r="A210">
        <v>19.7</v>
      </c>
      <c r="B210" s="1">
        <v>1.17E-14</v>
      </c>
      <c r="C210">
        <f t="shared" si="7"/>
        <v>1.17E-14</v>
      </c>
      <c r="E210" s="1">
        <f t="shared" si="8"/>
        <v>1.2637280000000001E-14</v>
      </c>
      <c r="F210" s="1">
        <f t="shared" si="6"/>
        <v>1.7720725371360668E-12</v>
      </c>
    </row>
    <row r="211" spans="1:6" x14ac:dyDescent="0.25">
      <c r="A211">
        <v>19.8</v>
      </c>
      <c r="B211" s="1">
        <v>1.1200000000000001E-14</v>
      </c>
      <c r="C211">
        <f t="shared" si="7"/>
        <v>1.1200000000000001E-14</v>
      </c>
      <c r="E211" s="1">
        <f t="shared" si="8"/>
        <v>1.213728E-14</v>
      </c>
      <c r="F211" s="1">
        <f t="shared" si="6"/>
        <v>1.7019596434937612E-12</v>
      </c>
    </row>
    <row r="212" spans="1:6" x14ac:dyDescent="0.25">
      <c r="A212">
        <v>19.899999999999999</v>
      </c>
      <c r="B212" s="1">
        <v>7.1400000000000001E-15</v>
      </c>
      <c r="C212">
        <f t="shared" si="7"/>
        <v>7.1400000000000001E-15</v>
      </c>
      <c r="E212" s="1">
        <f t="shared" si="8"/>
        <v>8.0772799999999994E-15</v>
      </c>
      <c r="F212" s="1">
        <f t="shared" si="6"/>
        <v>1.1326429471182411E-12</v>
      </c>
    </row>
    <row r="213" spans="1:6" x14ac:dyDescent="0.25">
      <c r="A213">
        <v>20</v>
      </c>
      <c r="B213" s="1">
        <v>2.2400000000000001E-15</v>
      </c>
      <c r="C213">
        <f t="shared" si="7"/>
        <v>2.2400000000000001E-15</v>
      </c>
      <c r="E213" s="1">
        <f t="shared" si="8"/>
        <v>3.1772800000000002E-15</v>
      </c>
      <c r="F213" s="1">
        <f t="shared" si="6"/>
        <v>4.4553658942364829E-13</v>
      </c>
    </row>
    <row r="214" spans="1:6" x14ac:dyDescent="0.25">
      <c r="A214">
        <v>20.100000000000001</v>
      </c>
      <c r="B214" s="1">
        <v>5.4700000000000001E-16</v>
      </c>
      <c r="C214">
        <f t="shared" si="7"/>
        <v>5.4700000000000001E-16</v>
      </c>
      <c r="E214" s="1">
        <f t="shared" si="8"/>
        <v>1.4842800000000001E-15</v>
      </c>
      <c r="F214" s="1">
        <f t="shared" si="6"/>
        <v>2.0813433155080217E-13</v>
      </c>
    </row>
    <row r="215" spans="1:6" x14ac:dyDescent="0.25">
      <c r="A215">
        <v>20.2</v>
      </c>
      <c r="B215" s="1">
        <v>6.3000000000000001E-17</v>
      </c>
      <c r="C215">
        <f t="shared" si="7"/>
        <v>6.3000000000000001E-17</v>
      </c>
      <c r="E215" s="1">
        <f t="shared" si="8"/>
        <v>1.0002800000000002E-15</v>
      </c>
      <c r="F215" s="1">
        <f t="shared" ref="F215:F278" si="9">E215*Leak_Rate_Cal_factor_per_sqcm</f>
        <v>1.4026505050505052E-13</v>
      </c>
    </row>
    <row r="216" spans="1:6" x14ac:dyDescent="0.25">
      <c r="A216">
        <v>20.3</v>
      </c>
      <c r="B216" s="1">
        <v>-1.76E-16</v>
      </c>
      <c r="C216">
        <f t="shared" ref="C216:C279" si="10">IF(B216&lt;C$22,C$22,B216)</f>
        <v>9.9999999999999998E-20</v>
      </c>
      <c r="E216" s="1">
        <f t="shared" ref="E216:E279" si="11">B216-E$22</f>
        <v>7.6128000000000012E-16</v>
      </c>
      <c r="F216" s="1">
        <f t="shared" si="9"/>
        <v>1.0675108734402854E-13</v>
      </c>
    </row>
    <row r="217" spans="1:6" x14ac:dyDescent="0.25">
      <c r="A217">
        <v>20.399999999999999</v>
      </c>
      <c r="B217" s="1">
        <v>-4.0000000000000003E-17</v>
      </c>
      <c r="C217">
        <f t="shared" si="10"/>
        <v>9.9999999999999998E-20</v>
      </c>
      <c r="E217" s="1">
        <f t="shared" si="11"/>
        <v>8.9728000000000006E-16</v>
      </c>
      <c r="F217" s="1">
        <f t="shared" si="9"/>
        <v>1.2582179441473561E-13</v>
      </c>
    </row>
    <row r="218" spans="1:6" x14ac:dyDescent="0.25">
      <c r="A218">
        <v>20.5</v>
      </c>
      <c r="B218" s="1">
        <v>-3.8000000000000001E-16</v>
      </c>
      <c r="C218">
        <f t="shared" si="10"/>
        <v>9.9999999999999998E-20</v>
      </c>
      <c r="E218" s="1">
        <f t="shared" si="11"/>
        <v>5.5728000000000005E-16</v>
      </c>
      <c r="F218" s="1">
        <f t="shared" si="9"/>
        <v>7.8145026737967928E-14</v>
      </c>
    </row>
    <row r="219" spans="1:6" x14ac:dyDescent="0.25">
      <c r="A219">
        <v>20.6</v>
      </c>
      <c r="B219" s="1">
        <v>-9.9999999999999998E-17</v>
      </c>
      <c r="C219">
        <f t="shared" si="10"/>
        <v>9.9999999999999998E-20</v>
      </c>
      <c r="E219" s="1">
        <f t="shared" si="11"/>
        <v>8.3728000000000007E-16</v>
      </c>
      <c r="F219" s="1">
        <f t="shared" si="9"/>
        <v>1.1740824717765894E-13</v>
      </c>
    </row>
    <row r="220" spans="1:6" x14ac:dyDescent="0.25">
      <c r="A220">
        <v>20.7</v>
      </c>
      <c r="B220" s="1">
        <v>-4.28E-16</v>
      </c>
      <c r="C220">
        <f t="shared" si="10"/>
        <v>9.9999999999999998E-20</v>
      </c>
      <c r="E220" s="1">
        <f t="shared" si="11"/>
        <v>5.0928000000000006E-16</v>
      </c>
      <c r="F220" s="1">
        <f t="shared" si="9"/>
        <v>7.1414188948306606E-14</v>
      </c>
    </row>
    <row r="221" spans="1:6" x14ac:dyDescent="0.25">
      <c r="A221">
        <v>20.8</v>
      </c>
      <c r="B221" s="1">
        <v>-2.85E-16</v>
      </c>
      <c r="C221">
        <f t="shared" si="10"/>
        <v>9.9999999999999998E-20</v>
      </c>
      <c r="E221" s="1">
        <f t="shared" si="11"/>
        <v>6.5228000000000012E-16</v>
      </c>
      <c r="F221" s="1">
        <f t="shared" si="9"/>
        <v>9.146647653000596E-14</v>
      </c>
    </row>
    <row r="222" spans="1:6" x14ac:dyDescent="0.25">
      <c r="A222">
        <v>20.9</v>
      </c>
      <c r="B222" s="1">
        <v>-9.4400000000000003E-17</v>
      </c>
      <c r="C222">
        <f t="shared" si="10"/>
        <v>9.9999999999999998E-20</v>
      </c>
      <c r="E222" s="1">
        <f t="shared" si="11"/>
        <v>8.428800000000001E-16</v>
      </c>
      <c r="F222" s="1">
        <f t="shared" si="9"/>
        <v>1.1819351158645278E-13</v>
      </c>
    </row>
    <row r="223" spans="1:6" x14ac:dyDescent="0.25">
      <c r="A223">
        <v>21</v>
      </c>
      <c r="B223" s="1">
        <v>-1.6799999999999999E-16</v>
      </c>
      <c r="C223">
        <f t="shared" si="10"/>
        <v>9.9999999999999998E-20</v>
      </c>
      <c r="E223" s="1">
        <f t="shared" si="11"/>
        <v>7.6928000000000015E-16</v>
      </c>
      <c r="F223" s="1">
        <f t="shared" si="9"/>
        <v>1.0787289364230543E-13</v>
      </c>
    </row>
    <row r="224" spans="1:6" x14ac:dyDescent="0.25">
      <c r="A224">
        <v>21.1</v>
      </c>
      <c r="B224" s="1">
        <v>-3.4199999999999999E-16</v>
      </c>
      <c r="C224">
        <f t="shared" si="10"/>
        <v>9.9999999999999998E-20</v>
      </c>
      <c r="E224" s="1">
        <f t="shared" si="11"/>
        <v>5.9528000000000008E-16</v>
      </c>
      <c r="F224" s="1">
        <f t="shared" si="9"/>
        <v>8.3473606654783143E-14</v>
      </c>
    </row>
    <row r="225" spans="1:6" x14ac:dyDescent="0.25">
      <c r="A225">
        <v>21.2</v>
      </c>
      <c r="B225" s="1">
        <v>-2.0100000000000001E-16</v>
      </c>
      <c r="C225">
        <f t="shared" si="10"/>
        <v>9.9999999999999998E-20</v>
      </c>
      <c r="E225" s="1">
        <f t="shared" si="11"/>
        <v>7.362800000000001E-16</v>
      </c>
      <c r="F225" s="1">
        <f t="shared" si="9"/>
        <v>1.0324544266191327E-13</v>
      </c>
    </row>
    <row r="226" spans="1:6" x14ac:dyDescent="0.25">
      <c r="A226">
        <v>21.3</v>
      </c>
      <c r="B226" s="1">
        <v>5.2399999999999999E-17</v>
      </c>
      <c r="C226">
        <f t="shared" si="10"/>
        <v>5.2399999999999999E-17</v>
      </c>
      <c r="E226" s="1">
        <f t="shared" si="11"/>
        <v>9.8968000000000014E-16</v>
      </c>
      <c r="F226" s="1">
        <f t="shared" si="9"/>
        <v>1.3877865715983364E-13</v>
      </c>
    </row>
    <row r="227" spans="1:6" x14ac:dyDescent="0.25">
      <c r="A227">
        <v>21.4</v>
      </c>
      <c r="B227" s="1">
        <v>6.2100000000000003E-16</v>
      </c>
      <c r="C227">
        <f t="shared" si="10"/>
        <v>6.2100000000000003E-16</v>
      </c>
      <c r="E227" s="1">
        <f t="shared" si="11"/>
        <v>1.5582800000000001E-15</v>
      </c>
      <c r="F227" s="1">
        <f t="shared" si="9"/>
        <v>2.1851103980986338E-13</v>
      </c>
    </row>
    <row r="228" spans="1:6" x14ac:dyDescent="0.25">
      <c r="A228">
        <v>21.5</v>
      </c>
      <c r="B228" s="1">
        <v>7.5599999999999996E-16</v>
      </c>
      <c r="C228">
        <f t="shared" si="10"/>
        <v>7.5599999999999996E-16</v>
      </c>
      <c r="E228" s="1">
        <f t="shared" si="11"/>
        <v>1.6932800000000002E-15</v>
      </c>
      <c r="F228" s="1">
        <f t="shared" si="9"/>
        <v>2.3744152109328581E-13</v>
      </c>
    </row>
    <row r="229" spans="1:6" x14ac:dyDescent="0.25">
      <c r="A229">
        <v>21.6</v>
      </c>
      <c r="B229" s="1">
        <v>8.5299999999999996E-16</v>
      </c>
      <c r="C229">
        <f t="shared" si="10"/>
        <v>8.5299999999999996E-16</v>
      </c>
      <c r="E229" s="1">
        <f t="shared" si="11"/>
        <v>1.79028E-15</v>
      </c>
      <c r="F229" s="1">
        <f t="shared" si="9"/>
        <v>2.5104342245989304E-13</v>
      </c>
    </row>
    <row r="230" spans="1:6" x14ac:dyDescent="0.25">
      <c r="A230">
        <v>21.7</v>
      </c>
      <c r="B230" s="1">
        <v>1.1200000000000001E-15</v>
      </c>
      <c r="C230">
        <f t="shared" si="10"/>
        <v>1.1200000000000001E-15</v>
      </c>
      <c r="E230" s="1">
        <f t="shared" si="11"/>
        <v>2.0572800000000002E-15</v>
      </c>
      <c r="F230" s="1">
        <f t="shared" si="9"/>
        <v>2.8848370766488418E-13</v>
      </c>
    </row>
    <row r="231" spans="1:6" x14ac:dyDescent="0.25">
      <c r="A231">
        <v>21.8</v>
      </c>
      <c r="B231" s="1">
        <v>1.0999999999999999E-15</v>
      </c>
      <c r="C231">
        <f t="shared" si="10"/>
        <v>1.0999999999999999E-15</v>
      </c>
      <c r="E231" s="1">
        <f t="shared" si="11"/>
        <v>2.0372799999999998E-15</v>
      </c>
      <c r="F231" s="1">
        <f t="shared" si="9"/>
        <v>2.8567919191919191E-13</v>
      </c>
    </row>
    <row r="232" spans="1:6" x14ac:dyDescent="0.25">
      <c r="A232">
        <v>21.9</v>
      </c>
      <c r="B232" s="1">
        <v>6.1400000000000002E-16</v>
      </c>
      <c r="C232">
        <f t="shared" si="10"/>
        <v>6.1400000000000002E-16</v>
      </c>
      <c r="E232" s="1">
        <f t="shared" si="11"/>
        <v>1.5512800000000002E-15</v>
      </c>
      <c r="F232" s="1">
        <f t="shared" si="9"/>
        <v>2.1752945929887111E-13</v>
      </c>
    </row>
    <row r="233" spans="1:6" x14ac:dyDescent="0.25">
      <c r="A233">
        <v>22</v>
      </c>
      <c r="B233" s="1">
        <v>2.0899999999999999E-16</v>
      </c>
      <c r="C233">
        <f t="shared" si="10"/>
        <v>2.0899999999999999E-16</v>
      </c>
      <c r="E233" s="1">
        <f t="shared" si="11"/>
        <v>1.1462800000000002E-15</v>
      </c>
      <c r="F233" s="1">
        <f t="shared" si="9"/>
        <v>1.607380154486037E-13</v>
      </c>
    </row>
    <row r="234" spans="1:6" x14ac:dyDescent="0.25">
      <c r="A234">
        <v>22.1</v>
      </c>
      <c r="B234" s="1">
        <v>-1.73E-16</v>
      </c>
      <c r="C234">
        <f t="shared" si="10"/>
        <v>9.9999999999999998E-20</v>
      </c>
      <c r="E234" s="1">
        <f t="shared" si="11"/>
        <v>7.6428000000000007E-16</v>
      </c>
      <c r="F234" s="1">
        <f t="shared" si="9"/>
        <v>1.0717176470588237E-13</v>
      </c>
    </row>
    <row r="235" spans="1:6" x14ac:dyDescent="0.25">
      <c r="A235">
        <v>22.2</v>
      </c>
      <c r="B235" s="1">
        <v>-1.04E-16</v>
      </c>
      <c r="C235">
        <f t="shared" si="10"/>
        <v>9.9999999999999998E-20</v>
      </c>
      <c r="E235" s="1">
        <f t="shared" si="11"/>
        <v>8.332800000000001E-16</v>
      </c>
      <c r="F235" s="1">
        <f t="shared" si="9"/>
        <v>1.1684734402852052E-13</v>
      </c>
    </row>
    <row r="236" spans="1:6" x14ac:dyDescent="0.25">
      <c r="A236">
        <v>22.3</v>
      </c>
      <c r="B236" s="1">
        <v>1.3500000000000001E-17</v>
      </c>
      <c r="C236">
        <f t="shared" si="10"/>
        <v>1.3500000000000001E-17</v>
      </c>
      <c r="E236" s="1">
        <f t="shared" si="11"/>
        <v>9.5078000000000004E-16</v>
      </c>
      <c r="F236" s="1">
        <f t="shared" si="9"/>
        <v>1.3332387403446227E-13</v>
      </c>
    </row>
    <row r="237" spans="1:6" x14ac:dyDescent="0.25">
      <c r="A237">
        <v>22.4</v>
      </c>
      <c r="B237" s="1">
        <v>-2.58E-16</v>
      </c>
      <c r="C237">
        <f t="shared" si="10"/>
        <v>9.9999999999999998E-20</v>
      </c>
      <c r="E237" s="1">
        <f t="shared" si="11"/>
        <v>6.7928000000000006E-16</v>
      </c>
      <c r="F237" s="1">
        <f t="shared" si="9"/>
        <v>9.5252572786690442E-14</v>
      </c>
    </row>
    <row r="238" spans="1:6" x14ac:dyDescent="0.25">
      <c r="A238">
        <v>22.5</v>
      </c>
      <c r="B238" s="1">
        <v>-5.1400000000000001E-17</v>
      </c>
      <c r="C238">
        <f t="shared" si="10"/>
        <v>9.9999999999999998E-20</v>
      </c>
      <c r="E238" s="1">
        <f t="shared" si="11"/>
        <v>8.8588000000000011E-16</v>
      </c>
      <c r="F238" s="1">
        <f t="shared" si="9"/>
        <v>1.2422322043969105E-13</v>
      </c>
    </row>
    <row r="239" spans="1:6" x14ac:dyDescent="0.25">
      <c r="A239">
        <v>22.6</v>
      </c>
      <c r="B239" s="1">
        <v>-3.3800000000000002E-16</v>
      </c>
      <c r="C239">
        <f t="shared" si="10"/>
        <v>9.9999999999999998E-20</v>
      </c>
      <c r="E239" s="1">
        <f t="shared" si="11"/>
        <v>5.9928000000000015E-16</v>
      </c>
      <c r="F239" s="1">
        <f t="shared" si="9"/>
        <v>8.4034509803921596E-14</v>
      </c>
    </row>
    <row r="240" spans="1:6" x14ac:dyDescent="0.25">
      <c r="A240">
        <v>22.7</v>
      </c>
      <c r="B240" s="1">
        <v>-2.05E-16</v>
      </c>
      <c r="C240">
        <f t="shared" si="10"/>
        <v>9.9999999999999998E-20</v>
      </c>
      <c r="E240" s="1">
        <f t="shared" si="11"/>
        <v>7.3228000000000014E-16</v>
      </c>
      <c r="F240" s="1">
        <f t="shared" si="9"/>
        <v>1.0268453951277483E-13</v>
      </c>
    </row>
    <row r="241" spans="1:6" x14ac:dyDescent="0.25">
      <c r="A241">
        <v>22.8</v>
      </c>
      <c r="B241" s="1">
        <v>-4.6799999999999997E-17</v>
      </c>
      <c r="C241">
        <f t="shared" si="10"/>
        <v>9.9999999999999998E-20</v>
      </c>
      <c r="E241" s="1">
        <f t="shared" si="11"/>
        <v>8.9048000000000003E-16</v>
      </c>
      <c r="F241" s="1">
        <f t="shared" si="9"/>
        <v>1.2486825906120025E-13</v>
      </c>
    </row>
    <row r="242" spans="1:6" x14ac:dyDescent="0.25">
      <c r="A242">
        <v>22.9</v>
      </c>
      <c r="B242" s="1">
        <v>-1.8299999999999999E-16</v>
      </c>
      <c r="C242">
        <f t="shared" si="10"/>
        <v>9.9999999999999998E-20</v>
      </c>
      <c r="E242" s="1">
        <f t="shared" si="11"/>
        <v>7.542800000000001E-16</v>
      </c>
      <c r="F242" s="1">
        <f t="shared" si="9"/>
        <v>1.0576950683303626E-13</v>
      </c>
    </row>
    <row r="243" spans="1:6" x14ac:dyDescent="0.25">
      <c r="A243">
        <v>23</v>
      </c>
      <c r="B243" s="1">
        <v>-2.9399999999999999E-16</v>
      </c>
      <c r="C243">
        <f t="shared" si="10"/>
        <v>9.9999999999999998E-20</v>
      </c>
      <c r="E243" s="1">
        <f t="shared" si="11"/>
        <v>6.4328000000000007E-16</v>
      </c>
      <c r="F243" s="1">
        <f t="shared" si="9"/>
        <v>9.0204444444444453E-14</v>
      </c>
    </row>
    <row r="244" spans="1:6" x14ac:dyDescent="0.25">
      <c r="A244">
        <v>23.1</v>
      </c>
      <c r="B244" s="1">
        <v>-1.9000000000000001E-16</v>
      </c>
      <c r="C244">
        <f t="shared" si="10"/>
        <v>9.9999999999999998E-20</v>
      </c>
      <c r="E244" s="1">
        <f t="shared" si="11"/>
        <v>7.4728000000000009E-16</v>
      </c>
      <c r="F244" s="1">
        <f t="shared" si="9"/>
        <v>1.0478792632204398E-13</v>
      </c>
    </row>
    <row r="245" spans="1:6" x14ac:dyDescent="0.25">
      <c r="A245">
        <v>23.2</v>
      </c>
      <c r="B245" s="1">
        <v>-1.7800000000000001E-16</v>
      </c>
      <c r="C245">
        <f t="shared" si="10"/>
        <v>9.9999999999999998E-20</v>
      </c>
      <c r="E245" s="1">
        <f t="shared" si="11"/>
        <v>7.5928000000000008E-16</v>
      </c>
      <c r="F245" s="1">
        <f t="shared" si="9"/>
        <v>1.0647063576945931E-13</v>
      </c>
    </row>
    <row r="246" spans="1:6" x14ac:dyDescent="0.25">
      <c r="A246">
        <v>23.3</v>
      </c>
      <c r="B246" s="1">
        <v>9.2700000000000007E-18</v>
      </c>
      <c r="C246">
        <f t="shared" si="10"/>
        <v>9.2700000000000007E-18</v>
      </c>
      <c r="E246" s="1">
        <f t="shared" si="11"/>
        <v>9.4655000000000017E-16</v>
      </c>
      <c r="F246" s="1">
        <f t="shared" si="9"/>
        <v>1.327307189542484E-13</v>
      </c>
    </row>
    <row r="247" spans="1:6" x14ac:dyDescent="0.25">
      <c r="A247">
        <v>23.4</v>
      </c>
      <c r="B247" s="1">
        <v>-3.2900000000000002E-17</v>
      </c>
      <c r="C247">
        <f t="shared" si="10"/>
        <v>9.9999999999999998E-20</v>
      </c>
      <c r="E247" s="1">
        <f t="shared" si="11"/>
        <v>9.0438000000000011E-16</v>
      </c>
      <c r="F247" s="1">
        <f t="shared" si="9"/>
        <v>1.2681739750445635E-13</v>
      </c>
    </row>
    <row r="248" spans="1:6" x14ac:dyDescent="0.25">
      <c r="A248">
        <v>23.5</v>
      </c>
      <c r="B248" s="1">
        <v>-1.4799999999999999E-16</v>
      </c>
      <c r="C248">
        <f t="shared" si="10"/>
        <v>9.9999999999999998E-20</v>
      </c>
      <c r="E248" s="1">
        <f t="shared" si="11"/>
        <v>7.8928000000000008E-16</v>
      </c>
      <c r="F248" s="1">
        <f t="shared" si="9"/>
        <v>1.1067740938799763E-13</v>
      </c>
    </row>
    <row r="249" spans="1:6" x14ac:dyDescent="0.25">
      <c r="A249">
        <v>23.6</v>
      </c>
      <c r="B249" s="1">
        <v>-6.0900000000000001E-17</v>
      </c>
      <c r="C249">
        <f t="shared" si="10"/>
        <v>9.9999999999999998E-20</v>
      </c>
      <c r="E249" s="1">
        <f t="shared" si="11"/>
        <v>8.7638000000000015E-16</v>
      </c>
      <c r="F249" s="1">
        <f t="shared" si="9"/>
        <v>1.2289107546048725E-13</v>
      </c>
    </row>
    <row r="250" spans="1:6" x14ac:dyDescent="0.25">
      <c r="A250">
        <v>23.7</v>
      </c>
      <c r="B250" s="1">
        <v>6.8500000000000004E-17</v>
      </c>
      <c r="C250">
        <f t="shared" si="10"/>
        <v>6.8500000000000004E-17</v>
      </c>
      <c r="E250" s="1">
        <f t="shared" si="11"/>
        <v>1.0057800000000001E-15</v>
      </c>
      <c r="F250" s="1">
        <f t="shared" si="9"/>
        <v>1.410362923351159E-13</v>
      </c>
    </row>
    <row r="251" spans="1:6" x14ac:dyDescent="0.25">
      <c r="A251">
        <v>23.8</v>
      </c>
      <c r="B251" s="1">
        <v>-3.8099999999999999E-17</v>
      </c>
      <c r="C251">
        <f t="shared" si="10"/>
        <v>9.9999999999999998E-20</v>
      </c>
      <c r="E251" s="1">
        <f t="shared" si="11"/>
        <v>8.9918000000000015E-16</v>
      </c>
      <c r="F251" s="1">
        <f t="shared" si="9"/>
        <v>1.2608822341057637E-13</v>
      </c>
    </row>
    <row r="252" spans="1:6" x14ac:dyDescent="0.25">
      <c r="A252">
        <v>23.9</v>
      </c>
      <c r="B252" s="1">
        <v>-1.5700000000000001E-16</v>
      </c>
      <c r="C252">
        <f t="shared" si="10"/>
        <v>9.9999999999999998E-20</v>
      </c>
      <c r="E252" s="1">
        <f t="shared" si="11"/>
        <v>7.8028000000000013E-16</v>
      </c>
      <c r="F252" s="1">
        <f t="shared" si="9"/>
        <v>1.0941537730243615E-13</v>
      </c>
    </row>
    <row r="253" spans="1:6" x14ac:dyDescent="0.25">
      <c r="A253">
        <v>24</v>
      </c>
      <c r="B253" s="1">
        <v>-2.2500000000000001E-16</v>
      </c>
      <c r="C253">
        <f t="shared" si="10"/>
        <v>9.9999999999999998E-20</v>
      </c>
      <c r="E253" s="1">
        <f t="shared" si="11"/>
        <v>7.1228000000000011E-16</v>
      </c>
      <c r="F253" s="1">
        <f t="shared" si="9"/>
        <v>9.9880023767082603E-14</v>
      </c>
    </row>
    <row r="254" spans="1:6" x14ac:dyDescent="0.25">
      <c r="A254">
        <v>24.1</v>
      </c>
      <c r="B254" s="1">
        <v>-1.4799999999999999E-16</v>
      </c>
      <c r="C254">
        <f t="shared" si="10"/>
        <v>9.9999999999999998E-20</v>
      </c>
      <c r="E254" s="1">
        <f t="shared" si="11"/>
        <v>7.8928000000000008E-16</v>
      </c>
      <c r="F254" s="1">
        <f t="shared" si="9"/>
        <v>1.1067740938799763E-13</v>
      </c>
    </row>
    <row r="255" spans="1:6" x14ac:dyDescent="0.25">
      <c r="A255">
        <v>24.2</v>
      </c>
      <c r="B255" s="1">
        <v>-3.7799999999999998E-16</v>
      </c>
      <c r="C255">
        <f t="shared" si="10"/>
        <v>9.9999999999999998E-20</v>
      </c>
      <c r="E255" s="1">
        <f t="shared" si="11"/>
        <v>5.5928000000000009E-16</v>
      </c>
      <c r="F255" s="1">
        <f t="shared" si="9"/>
        <v>7.8425478312537155E-14</v>
      </c>
    </row>
    <row r="256" spans="1:6" x14ac:dyDescent="0.25">
      <c r="A256">
        <v>24.3</v>
      </c>
      <c r="B256" s="1">
        <v>7.8800000000000006E-17</v>
      </c>
      <c r="C256">
        <f t="shared" si="10"/>
        <v>7.8800000000000006E-17</v>
      </c>
      <c r="E256" s="1">
        <f t="shared" si="11"/>
        <v>1.0160800000000001E-15</v>
      </c>
      <c r="F256" s="1">
        <f t="shared" si="9"/>
        <v>1.4248061794414738E-13</v>
      </c>
    </row>
    <row r="257" spans="1:6" x14ac:dyDescent="0.25">
      <c r="A257">
        <v>24.4</v>
      </c>
      <c r="B257" s="1">
        <v>-5.9000000000000002E-18</v>
      </c>
      <c r="C257">
        <f t="shared" si="10"/>
        <v>9.9999999999999998E-20</v>
      </c>
      <c r="E257" s="1">
        <f t="shared" si="11"/>
        <v>9.3138000000000016E-16</v>
      </c>
      <c r="F257" s="1">
        <f t="shared" si="9"/>
        <v>1.3060349376114085E-13</v>
      </c>
    </row>
    <row r="258" spans="1:6" x14ac:dyDescent="0.25">
      <c r="A258">
        <v>24.5</v>
      </c>
      <c r="B258" s="1">
        <v>-2.5900000000000002E-16</v>
      </c>
      <c r="C258">
        <f t="shared" si="10"/>
        <v>9.9999999999999998E-20</v>
      </c>
      <c r="E258" s="1">
        <f t="shared" si="11"/>
        <v>6.7828000000000005E-16</v>
      </c>
      <c r="F258" s="1">
        <f t="shared" si="9"/>
        <v>9.5112346999405828E-14</v>
      </c>
    </row>
    <row r="259" spans="1:6" x14ac:dyDescent="0.25">
      <c r="A259">
        <v>24.6</v>
      </c>
      <c r="B259" s="1">
        <v>9.0599999999999996E-18</v>
      </c>
      <c r="C259">
        <f t="shared" si="10"/>
        <v>9.0599999999999996E-18</v>
      </c>
      <c r="E259" s="1">
        <f t="shared" si="11"/>
        <v>9.4634000000000011E-16</v>
      </c>
      <c r="F259" s="1">
        <f t="shared" si="9"/>
        <v>1.327012715389186E-13</v>
      </c>
    </row>
    <row r="260" spans="1:6" x14ac:dyDescent="0.25">
      <c r="A260">
        <v>24.7</v>
      </c>
      <c r="B260" s="1">
        <v>1.59E-16</v>
      </c>
      <c r="C260">
        <f t="shared" si="10"/>
        <v>1.59E-16</v>
      </c>
      <c r="E260" s="1">
        <f t="shared" si="11"/>
        <v>1.0962800000000001E-15</v>
      </c>
      <c r="F260" s="1">
        <f t="shared" si="9"/>
        <v>1.5372672608437317E-13</v>
      </c>
    </row>
    <row r="261" spans="1:6" x14ac:dyDescent="0.25">
      <c r="A261">
        <v>24.8</v>
      </c>
      <c r="B261" s="1">
        <v>5.2400000000000003E-16</v>
      </c>
      <c r="C261">
        <f t="shared" si="10"/>
        <v>5.2400000000000003E-16</v>
      </c>
      <c r="E261" s="1">
        <f t="shared" si="11"/>
        <v>1.4612800000000002E-15</v>
      </c>
      <c r="F261" s="1">
        <f t="shared" si="9"/>
        <v>2.0490913844325612E-13</v>
      </c>
    </row>
    <row r="262" spans="1:6" x14ac:dyDescent="0.25">
      <c r="A262">
        <v>24.9</v>
      </c>
      <c r="B262" s="1">
        <v>5.9700000000000004E-16</v>
      </c>
      <c r="C262">
        <f t="shared" si="10"/>
        <v>5.9700000000000004E-16</v>
      </c>
      <c r="E262" s="1">
        <f t="shared" si="11"/>
        <v>1.5342800000000002E-15</v>
      </c>
      <c r="F262" s="1">
        <f t="shared" si="9"/>
        <v>2.1514562091503271E-13</v>
      </c>
    </row>
    <row r="263" spans="1:6" x14ac:dyDescent="0.25">
      <c r="A263">
        <v>25</v>
      </c>
      <c r="B263" s="1">
        <v>3.8799999999999999E-16</v>
      </c>
      <c r="C263">
        <f t="shared" si="10"/>
        <v>3.8799999999999999E-16</v>
      </c>
      <c r="E263" s="1">
        <f t="shared" si="11"/>
        <v>1.3252800000000001E-15</v>
      </c>
      <c r="F263" s="1">
        <f t="shared" si="9"/>
        <v>1.8583843137254905E-13</v>
      </c>
    </row>
    <row r="264" spans="1:6" x14ac:dyDescent="0.25">
      <c r="A264">
        <v>25.1</v>
      </c>
      <c r="B264" s="1">
        <v>1.7E-16</v>
      </c>
      <c r="C264">
        <f t="shared" si="10"/>
        <v>1.7E-16</v>
      </c>
      <c r="E264" s="1">
        <f t="shared" si="11"/>
        <v>1.1072800000000001E-15</v>
      </c>
      <c r="F264" s="1">
        <f t="shared" si="9"/>
        <v>1.5526920974450389E-13</v>
      </c>
    </row>
    <row r="265" spans="1:6" x14ac:dyDescent="0.25">
      <c r="A265">
        <v>25.2</v>
      </c>
      <c r="B265" s="1">
        <v>3.9999999999999999E-16</v>
      </c>
      <c r="C265">
        <f t="shared" si="10"/>
        <v>3.9999999999999999E-16</v>
      </c>
      <c r="E265" s="1">
        <f t="shared" si="11"/>
        <v>1.3372800000000001E-15</v>
      </c>
      <c r="F265" s="1">
        <f t="shared" si="9"/>
        <v>1.8752114081996438E-13</v>
      </c>
    </row>
    <row r="266" spans="1:6" x14ac:dyDescent="0.25">
      <c r="A266">
        <v>25.3</v>
      </c>
      <c r="B266" s="1">
        <v>-3.9200000000000001E-17</v>
      </c>
      <c r="C266">
        <f t="shared" si="10"/>
        <v>9.9999999999999998E-20</v>
      </c>
      <c r="E266" s="1">
        <f t="shared" si="11"/>
        <v>8.9808000000000019E-16</v>
      </c>
      <c r="F266" s="1">
        <f t="shared" si="9"/>
        <v>1.2593397504456332E-13</v>
      </c>
    </row>
    <row r="267" spans="1:6" x14ac:dyDescent="0.25">
      <c r="A267">
        <v>25.4</v>
      </c>
      <c r="B267" s="1">
        <v>6.2000000000000002E-16</v>
      </c>
      <c r="C267">
        <f t="shared" si="10"/>
        <v>6.2000000000000002E-16</v>
      </c>
      <c r="E267" s="1">
        <f t="shared" si="11"/>
        <v>1.5572800000000001E-15</v>
      </c>
      <c r="F267" s="1">
        <f t="shared" si="9"/>
        <v>2.1837081402257876E-13</v>
      </c>
    </row>
    <row r="268" spans="1:6" x14ac:dyDescent="0.25">
      <c r="A268">
        <v>25.5</v>
      </c>
      <c r="B268" s="1">
        <v>1.9500000000000001E-15</v>
      </c>
      <c r="C268">
        <f t="shared" si="10"/>
        <v>1.9500000000000001E-15</v>
      </c>
      <c r="E268" s="1">
        <f t="shared" si="11"/>
        <v>2.8872800000000002E-15</v>
      </c>
      <c r="F268" s="1">
        <f t="shared" si="9"/>
        <v>4.0487111111111115E-13</v>
      </c>
    </row>
    <row r="269" spans="1:6" x14ac:dyDescent="0.25">
      <c r="A269">
        <v>25.6</v>
      </c>
      <c r="B269" s="1">
        <v>3.6199999999999997E-15</v>
      </c>
      <c r="C269">
        <f t="shared" si="10"/>
        <v>3.6199999999999997E-15</v>
      </c>
      <c r="E269" s="1">
        <f t="shared" si="11"/>
        <v>4.5572799999999998E-15</v>
      </c>
      <c r="F269" s="1">
        <f t="shared" si="9"/>
        <v>6.3904817587641113E-13</v>
      </c>
    </row>
    <row r="270" spans="1:6" x14ac:dyDescent="0.25">
      <c r="A270">
        <v>25.7</v>
      </c>
      <c r="B270" s="1">
        <v>4.8600000000000001E-15</v>
      </c>
      <c r="C270">
        <f t="shared" si="10"/>
        <v>4.8600000000000001E-15</v>
      </c>
      <c r="E270" s="1">
        <f t="shared" si="11"/>
        <v>5.7972800000000002E-15</v>
      </c>
      <c r="F270" s="1">
        <f t="shared" si="9"/>
        <v>8.1292815210932863E-13</v>
      </c>
    </row>
    <row r="271" spans="1:6" x14ac:dyDescent="0.25">
      <c r="A271">
        <v>25.8</v>
      </c>
      <c r="B271" s="1">
        <v>4.08E-15</v>
      </c>
      <c r="C271">
        <f t="shared" si="10"/>
        <v>4.08E-15</v>
      </c>
      <c r="E271" s="1">
        <f t="shared" si="11"/>
        <v>5.0172800000000001E-15</v>
      </c>
      <c r="F271" s="1">
        <f t="shared" si="9"/>
        <v>7.0355203802733222E-13</v>
      </c>
    </row>
    <row r="272" spans="1:6" x14ac:dyDescent="0.25">
      <c r="A272">
        <v>25.9</v>
      </c>
      <c r="B272" s="1">
        <v>3.4E-15</v>
      </c>
      <c r="C272">
        <f t="shared" si="10"/>
        <v>3.4E-15</v>
      </c>
      <c r="E272" s="1">
        <f t="shared" si="11"/>
        <v>4.3372800000000001E-15</v>
      </c>
      <c r="F272" s="1">
        <f t="shared" si="9"/>
        <v>6.0819850267379682E-13</v>
      </c>
    </row>
    <row r="273" spans="1:6" x14ac:dyDescent="0.25">
      <c r="A273">
        <v>26</v>
      </c>
      <c r="B273" s="1">
        <v>1.9500000000000001E-15</v>
      </c>
      <c r="C273">
        <f t="shared" si="10"/>
        <v>1.9500000000000001E-15</v>
      </c>
      <c r="E273" s="1">
        <f t="shared" si="11"/>
        <v>2.8872800000000002E-15</v>
      </c>
      <c r="F273" s="1">
        <f t="shared" si="9"/>
        <v>4.0487111111111115E-13</v>
      </c>
    </row>
    <row r="274" spans="1:6" x14ac:dyDescent="0.25">
      <c r="A274">
        <v>26.1</v>
      </c>
      <c r="B274" s="1">
        <v>1.08E-15</v>
      </c>
      <c r="C274">
        <f t="shared" si="10"/>
        <v>1.08E-15</v>
      </c>
      <c r="E274" s="1">
        <f t="shared" si="11"/>
        <v>2.0172800000000003E-15</v>
      </c>
      <c r="F274" s="1">
        <f t="shared" si="9"/>
        <v>2.8287467617349975E-13</v>
      </c>
    </row>
    <row r="275" spans="1:6" x14ac:dyDescent="0.25">
      <c r="A275">
        <v>26.2</v>
      </c>
      <c r="B275" s="1">
        <v>7.1900000000000005E-16</v>
      </c>
      <c r="C275">
        <f t="shared" si="10"/>
        <v>7.1900000000000005E-16</v>
      </c>
      <c r="E275" s="1">
        <f t="shared" si="11"/>
        <v>1.6562800000000002E-15</v>
      </c>
      <c r="F275" s="1">
        <f t="shared" si="9"/>
        <v>2.3225316696375522E-13</v>
      </c>
    </row>
    <row r="276" spans="1:6" x14ac:dyDescent="0.25">
      <c r="A276">
        <v>26.3</v>
      </c>
      <c r="B276" s="1">
        <v>1.36E-15</v>
      </c>
      <c r="C276">
        <f t="shared" si="10"/>
        <v>1.36E-15</v>
      </c>
      <c r="E276" s="1">
        <f t="shared" si="11"/>
        <v>2.2972800000000001E-15</v>
      </c>
      <c r="F276" s="1">
        <f t="shared" si="9"/>
        <v>3.2213789661319075E-13</v>
      </c>
    </row>
    <row r="277" spans="1:6" x14ac:dyDescent="0.25">
      <c r="A277">
        <v>26.4</v>
      </c>
      <c r="B277" s="1">
        <v>2.8299999999999998E-15</v>
      </c>
      <c r="C277">
        <f t="shared" si="10"/>
        <v>2.8299999999999998E-15</v>
      </c>
      <c r="E277" s="1">
        <f t="shared" si="11"/>
        <v>3.76728E-15</v>
      </c>
      <c r="F277" s="1">
        <f t="shared" si="9"/>
        <v>5.2826980392156859E-13</v>
      </c>
    </row>
    <row r="278" spans="1:6" x14ac:dyDescent="0.25">
      <c r="A278">
        <v>26.5</v>
      </c>
      <c r="B278" s="1">
        <v>7.28E-15</v>
      </c>
      <c r="C278">
        <f t="shared" si="10"/>
        <v>7.28E-15</v>
      </c>
      <c r="E278" s="1">
        <f t="shared" si="11"/>
        <v>8.2172799999999993E-15</v>
      </c>
      <c r="F278" s="1">
        <f t="shared" si="9"/>
        <v>1.1522745573380867E-12</v>
      </c>
    </row>
    <row r="279" spans="1:6" x14ac:dyDescent="0.25">
      <c r="A279">
        <v>26.6</v>
      </c>
      <c r="B279" s="1">
        <v>1.43E-14</v>
      </c>
      <c r="C279">
        <f t="shared" si="10"/>
        <v>1.43E-14</v>
      </c>
      <c r="E279" s="1">
        <f t="shared" si="11"/>
        <v>1.5237280000000001E-14</v>
      </c>
      <c r="F279" s="1">
        <f t="shared" ref="F279:F342" si="12">E279*Leak_Rate_Cal_factor_per_sqcm</f>
        <v>2.1366595840760548E-12</v>
      </c>
    </row>
    <row r="280" spans="1:6" x14ac:dyDescent="0.25">
      <c r="A280">
        <v>26.7</v>
      </c>
      <c r="B280" s="1">
        <v>1.9700000000000001E-14</v>
      </c>
      <c r="C280">
        <f t="shared" ref="C280:C343" si="13">IF(B280&lt;C$22,C$22,B280)</f>
        <v>1.9700000000000001E-14</v>
      </c>
      <c r="E280" s="1">
        <f t="shared" ref="E280:E343" si="14">B280-E$22</f>
        <v>2.0637280000000002E-14</v>
      </c>
      <c r="F280" s="1">
        <f t="shared" si="12"/>
        <v>2.8938788354129534E-12</v>
      </c>
    </row>
    <row r="281" spans="1:6" x14ac:dyDescent="0.25">
      <c r="A281">
        <v>26.8</v>
      </c>
      <c r="B281" s="1">
        <v>2.1200000000000001E-14</v>
      </c>
      <c r="C281">
        <f t="shared" si="13"/>
        <v>2.1200000000000001E-14</v>
      </c>
      <c r="E281" s="1">
        <f t="shared" si="14"/>
        <v>2.2137280000000001E-14</v>
      </c>
      <c r="F281" s="1">
        <f t="shared" si="12"/>
        <v>3.1042175163398694E-12</v>
      </c>
    </row>
    <row r="282" spans="1:6" x14ac:dyDescent="0.25">
      <c r="A282">
        <v>26.9</v>
      </c>
      <c r="B282" s="1">
        <v>1.9700000000000001E-14</v>
      </c>
      <c r="C282">
        <f t="shared" si="13"/>
        <v>1.9700000000000001E-14</v>
      </c>
      <c r="E282" s="1">
        <f t="shared" si="14"/>
        <v>2.0637280000000002E-14</v>
      </c>
      <c r="F282" s="1">
        <f t="shared" si="12"/>
        <v>2.8938788354129534E-12</v>
      </c>
    </row>
    <row r="283" spans="1:6" x14ac:dyDescent="0.25">
      <c r="A283">
        <v>27</v>
      </c>
      <c r="B283" s="1">
        <v>1.85E-14</v>
      </c>
      <c r="C283">
        <f t="shared" si="13"/>
        <v>1.85E-14</v>
      </c>
      <c r="E283" s="1">
        <f t="shared" si="14"/>
        <v>1.9437280000000001E-14</v>
      </c>
      <c r="F283" s="1">
        <f t="shared" si="12"/>
        <v>2.7256078906714203E-12</v>
      </c>
    </row>
    <row r="284" spans="1:6" x14ac:dyDescent="0.25">
      <c r="A284">
        <v>27.1</v>
      </c>
      <c r="B284" s="1">
        <v>2.64E-14</v>
      </c>
      <c r="C284">
        <f t="shared" si="13"/>
        <v>2.64E-14</v>
      </c>
      <c r="E284" s="1">
        <f t="shared" si="14"/>
        <v>2.7337280000000001E-14</v>
      </c>
      <c r="F284" s="1">
        <f t="shared" si="12"/>
        <v>3.8333916102198458E-12</v>
      </c>
    </row>
    <row r="285" spans="1:6" x14ac:dyDescent="0.25">
      <c r="A285">
        <v>27.2</v>
      </c>
      <c r="B285" s="1">
        <v>4.6499999999999997E-14</v>
      </c>
      <c r="C285">
        <f t="shared" si="13"/>
        <v>4.6499999999999997E-14</v>
      </c>
      <c r="E285" s="1">
        <f t="shared" si="14"/>
        <v>4.7437279999999995E-14</v>
      </c>
      <c r="F285" s="1">
        <f t="shared" si="12"/>
        <v>6.6519299346405221E-12</v>
      </c>
    </row>
    <row r="286" spans="1:6" x14ac:dyDescent="0.25">
      <c r="A286">
        <v>27.3</v>
      </c>
      <c r="B286" s="1">
        <v>1.04E-13</v>
      </c>
      <c r="C286">
        <f t="shared" si="13"/>
        <v>1.04E-13</v>
      </c>
      <c r="E286" s="1">
        <f t="shared" si="14"/>
        <v>1.0493728E-13</v>
      </c>
      <c r="F286" s="1">
        <f t="shared" si="12"/>
        <v>1.4714912703505645E-11</v>
      </c>
    </row>
    <row r="287" spans="1:6" x14ac:dyDescent="0.25">
      <c r="A287">
        <v>27.4</v>
      </c>
      <c r="B287" s="1">
        <v>3.0600000000000001E-13</v>
      </c>
      <c r="C287">
        <f t="shared" si="13"/>
        <v>3.0600000000000001E-13</v>
      </c>
      <c r="E287" s="1">
        <f t="shared" si="14"/>
        <v>3.0693727999999999E-13</v>
      </c>
      <c r="F287" s="1">
        <f t="shared" si="12"/>
        <v>4.3040521734997031E-11</v>
      </c>
    </row>
    <row r="288" spans="1:6" x14ac:dyDescent="0.25">
      <c r="A288">
        <v>27.5</v>
      </c>
      <c r="B288" s="1">
        <v>8.2300000000000003E-13</v>
      </c>
      <c r="C288">
        <f t="shared" si="13"/>
        <v>8.2300000000000003E-13</v>
      </c>
      <c r="E288" s="1">
        <f t="shared" si="14"/>
        <v>8.2393728000000001E-13</v>
      </c>
      <c r="F288" s="1">
        <f t="shared" si="12"/>
        <v>1.1553725376114082E-10</v>
      </c>
    </row>
    <row r="289" spans="1:6" x14ac:dyDescent="0.25">
      <c r="A289">
        <v>27.6</v>
      </c>
      <c r="B289" s="1">
        <v>1.4399999999999999E-12</v>
      </c>
      <c r="C289">
        <f t="shared" si="13"/>
        <v>1.4399999999999999E-12</v>
      </c>
      <c r="E289" s="1">
        <f t="shared" si="14"/>
        <v>1.44093728E-12</v>
      </c>
      <c r="F289" s="1">
        <f t="shared" si="12"/>
        <v>2.020565645157457E-10</v>
      </c>
    </row>
    <row r="290" spans="1:6" x14ac:dyDescent="0.25">
      <c r="A290">
        <v>27.7</v>
      </c>
      <c r="B290" s="1">
        <v>1.4100000000000001E-12</v>
      </c>
      <c r="C290">
        <f t="shared" si="13"/>
        <v>1.4100000000000001E-12</v>
      </c>
      <c r="E290" s="1">
        <f t="shared" si="14"/>
        <v>1.4109372800000001E-12</v>
      </c>
      <c r="F290" s="1">
        <f t="shared" si="12"/>
        <v>1.9784979089720739E-10</v>
      </c>
    </row>
    <row r="291" spans="1:6" x14ac:dyDescent="0.25">
      <c r="A291">
        <v>27.8</v>
      </c>
      <c r="B291" s="1">
        <v>1.19E-12</v>
      </c>
      <c r="C291">
        <f t="shared" si="13"/>
        <v>1.19E-12</v>
      </c>
      <c r="E291" s="1">
        <f t="shared" si="14"/>
        <v>1.1909372800000001E-12</v>
      </c>
      <c r="F291" s="1">
        <f t="shared" si="12"/>
        <v>1.67000117694593E-10</v>
      </c>
    </row>
    <row r="292" spans="1:6" x14ac:dyDescent="0.25">
      <c r="A292">
        <v>27.9</v>
      </c>
      <c r="B292" s="1">
        <v>7.7300000000000004E-13</v>
      </c>
      <c r="C292">
        <f t="shared" si="13"/>
        <v>7.7300000000000004E-13</v>
      </c>
      <c r="E292" s="1">
        <f t="shared" si="14"/>
        <v>7.7393728000000002E-13</v>
      </c>
      <c r="F292" s="1">
        <f t="shared" si="12"/>
        <v>1.0852596439691028E-10</v>
      </c>
    </row>
    <row r="293" spans="1:6" x14ac:dyDescent="0.25">
      <c r="A293">
        <v>28</v>
      </c>
      <c r="B293" s="1">
        <v>1.49E-13</v>
      </c>
      <c r="C293">
        <f t="shared" si="13"/>
        <v>1.49E-13</v>
      </c>
      <c r="E293" s="1">
        <f t="shared" si="14"/>
        <v>1.4993728E-13</v>
      </c>
      <c r="F293" s="1">
        <f t="shared" si="12"/>
        <v>2.1025073131313132E-11</v>
      </c>
    </row>
    <row r="294" spans="1:6" x14ac:dyDescent="0.25">
      <c r="A294">
        <v>28.1</v>
      </c>
      <c r="B294" s="1">
        <v>1.34E-14</v>
      </c>
      <c r="C294">
        <f t="shared" si="13"/>
        <v>1.34E-14</v>
      </c>
      <c r="E294" s="1">
        <f t="shared" si="14"/>
        <v>1.4337279999999999E-14</v>
      </c>
      <c r="F294" s="1">
        <f t="shared" si="12"/>
        <v>2.0104563755199051E-12</v>
      </c>
    </row>
    <row r="295" spans="1:6" x14ac:dyDescent="0.25">
      <c r="A295">
        <v>28.2</v>
      </c>
      <c r="B295" s="1">
        <v>4.2999999999999997E-15</v>
      </c>
      <c r="C295">
        <f t="shared" si="13"/>
        <v>4.2999999999999997E-15</v>
      </c>
      <c r="E295" s="1">
        <f t="shared" si="14"/>
        <v>5.2372799999999998E-15</v>
      </c>
      <c r="F295" s="1">
        <f t="shared" si="12"/>
        <v>7.3440171122994652E-13</v>
      </c>
    </row>
    <row r="296" spans="1:6" x14ac:dyDescent="0.25">
      <c r="A296">
        <v>28.3</v>
      </c>
      <c r="B296" s="1">
        <v>1.35E-15</v>
      </c>
      <c r="C296">
        <f t="shared" si="13"/>
        <v>1.35E-15</v>
      </c>
      <c r="E296" s="1">
        <f t="shared" si="14"/>
        <v>2.2872800000000004E-15</v>
      </c>
      <c r="F296" s="1">
        <f t="shared" si="12"/>
        <v>3.2073563874034467E-13</v>
      </c>
    </row>
    <row r="297" spans="1:6" x14ac:dyDescent="0.25">
      <c r="A297">
        <v>28.4</v>
      </c>
      <c r="B297" s="1">
        <v>1.4999999999999999E-15</v>
      </c>
      <c r="C297">
        <f t="shared" si="13"/>
        <v>1.4999999999999999E-15</v>
      </c>
      <c r="E297" s="1">
        <f t="shared" si="14"/>
        <v>2.43728E-15</v>
      </c>
      <c r="F297" s="1">
        <f t="shared" si="12"/>
        <v>3.4176950683303625E-13</v>
      </c>
    </row>
    <row r="298" spans="1:6" x14ac:dyDescent="0.25">
      <c r="A298">
        <v>28.5</v>
      </c>
      <c r="B298" s="1">
        <v>3.4100000000000002E-15</v>
      </c>
      <c r="C298">
        <f t="shared" si="13"/>
        <v>3.4100000000000002E-15</v>
      </c>
      <c r="E298" s="1">
        <f t="shared" si="14"/>
        <v>4.3472800000000007E-15</v>
      </c>
      <c r="F298" s="1">
        <f t="shared" si="12"/>
        <v>6.0960076054664306E-13</v>
      </c>
    </row>
    <row r="299" spans="1:6" x14ac:dyDescent="0.25">
      <c r="A299">
        <v>28.6</v>
      </c>
      <c r="B299" s="1">
        <v>6.5099999999999997E-15</v>
      </c>
      <c r="C299">
        <f t="shared" si="13"/>
        <v>6.5099999999999997E-15</v>
      </c>
      <c r="E299" s="1">
        <f t="shared" si="14"/>
        <v>7.4472799999999998E-15</v>
      </c>
      <c r="F299" s="1">
        <f t="shared" si="12"/>
        <v>1.0443007011289364E-12</v>
      </c>
    </row>
    <row r="300" spans="1:6" x14ac:dyDescent="0.25">
      <c r="A300">
        <v>28.7</v>
      </c>
      <c r="B300" s="1">
        <v>9.5800000000000003E-15</v>
      </c>
      <c r="C300">
        <f t="shared" si="13"/>
        <v>9.5800000000000003E-15</v>
      </c>
      <c r="E300" s="1">
        <f t="shared" si="14"/>
        <v>1.051728E-14</v>
      </c>
      <c r="F300" s="1">
        <f t="shared" si="12"/>
        <v>1.4747938680926915E-12</v>
      </c>
    </row>
    <row r="301" spans="1:6" x14ac:dyDescent="0.25">
      <c r="A301">
        <v>28.8</v>
      </c>
      <c r="B301" s="1">
        <v>1.0099999999999999E-14</v>
      </c>
      <c r="C301">
        <f t="shared" si="13"/>
        <v>1.0099999999999999E-14</v>
      </c>
      <c r="E301" s="1">
        <f t="shared" si="14"/>
        <v>1.103728E-14</v>
      </c>
      <c r="F301" s="1">
        <f t="shared" si="12"/>
        <v>1.5477112774806892E-12</v>
      </c>
    </row>
    <row r="302" spans="1:6" x14ac:dyDescent="0.25">
      <c r="A302">
        <v>28.9</v>
      </c>
      <c r="B302" s="1">
        <v>8.5799999999999998E-15</v>
      </c>
      <c r="C302">
        <f t="shared" si="13"/>
        <v>8.5799999999999998E-15</v>
      </c>
      <c r="E302" s="1">
        <f t="shared" si="14"/>
        <v>9.5172800000000007E-15</v>
      </c>
      <c r="F302" s="1">
        <f t="shared" si="12"/>
        <v>1.3345680808080809E-12</v>
      </c>
    </row>
    <row r="303" spans="1:6" x14ac:dyDescent="0.25">
      <c r="A303">
        <v>29</v>
      </c>
      <c r="B303" s="1">
        <v>4.8500000000000003E-15</v>
      </c>
      <c r="C303">
        <f t="shared" si="13"/>
        <v>4.8500000000000003E-15</v>
      </c>
      <c r="E303" s="1">
        <f t="shared" si="14"/>
        <v>5.7872800000000004E-15</v>
      </c>
      <c r="F303" s="1">
        <f t="shared" si="12"/>
        <v>8.115258942364826E-13</v>
      </c>
    </row>
    <row r="304" spans="1:6" x14ac:dyDescent="0.25">
      <c r="A304">
        <v>29.1</v>
      </c>
      <c r="B304" s="1">
        <v>1.6E-15</v>
      </c>
      <c r="C304">
        <f t="shared" si="13"/>
        <v>1.6E-15</v>
      </c>
      <c r="E304" s="1">
        <f t="shared" si="14"/>
        <v>2.5372800000000001E-15</v>
      </c>
      <c r="F304" s="1">
        <f t="shared" si="12"/>
        <v>3.5579208556149732E-13</v>
      </c>
    </row>
    <row r="305" spans="1:6" x14ac:dyDescent="0.25">
      <c r="A305">
        <v>29.2</v>
      </c>
      <c r="B305" s="1">
        <v>7.4700000000000001E-16</v>
      </c>
      <c r="C305">
        <f t="shared" si="13"/>
        <v>7.4700000000000001E-16</v>
      </c>
      <c r="E305" s="1">
        <f t="shared" si="14"/>
        <v>1.6842800000000002E-15</v>
      </c>
      <c r="F305" s="1">
        <f t="shared" si="12"/>
        <v>2.3617948900772434E-13</v>
      </c>
    </row>
    <row r="306" spans="1:6" x14ac:dyDescent="0.25">
      <c r="A306">
        <v>29.3</v>
      </c>
      <c r="B306" s="1">
        <v>3.1199999999999999E-16</v>
      </c>
      <c r="C306">
        <f t="shared" si="13"/>
        <v>3.1199999999999999E-16</v>
      </c>
      <c r="E306" s="1">
        <f t="shared" si="14"/>
        <v>1.2492800000000001E-15</v>
      </c>
      <c r="F306" s="1">
        <f t="shared" si="12"/>
        <v>1.7518127153891862E-13</v>
      </c>
    </row>
    <row r="307" spans="1:6" x14ac:dyDescent="0.25">
      <c r="A307">
        <v>29.4</v>
      </c>
      <c r="B307" s="1">
        <v>2.08E-16</v>
      </c>
      <c r="C307">
        <f t="shared" si="13"/>
        <v>2.08E-16</v>
      </c>
      <c r="E307" s="1">
        <f t="shared" si="14"/>
        <v>1.1452800000000001E-15</v>
      </c>
      <c r="F307" s="1">
        <f t="shared" si="12"/>
        <v>1.6059778966131909E-13</v>
      </c>
    </row>
    <row r="308" spans="1:6" x14ac:dyDescent="0.25">
      <c r="A308">
        <v>29.5</v>
      </c>
      <c r="B308" s="1">
        <v>1.26E-15</v>
      </c>
      <c r="C308">
        <f t="shared" si="13"/>
        <v>1.26E-15</v>
      </c>
      <c r="E308" s="1">
        <f t="shared" si="14"/>
        <v>2.1972800000000001E-15</v>
      </c>
      <c r="F308" s="1">
        <f t="shared" si="12"/>
        <v>3.0811531788472968E-13</v>
      </c>
    </row>
    <row r="309" spans="1:6" x14ac:dyDescent="0.25">
      <c r="A309">
        <v>29.6</v>
      </c>
      <c r="B309" s="1">
        <v>3.08E-15</v>
      </c>
      <c r="C309">
        <f t="shared" si="13"/>
        <v>3.08E-15</v>
      </c>
      <c r="E309" s="1">
        <f t="shared" si="14"/>
        <v>4.0172800000000005E-15</v>
      </c>
      <c r="F309" s="1">
        <f t="shared" si="12"/>
        <v>5.6332625074272139E-13</v>
      </c>
    </row>
    <row r="310" spans="1:6" x14ac:dyDescent="0.25">
      <c r="A310">
        <v>29.7</v>
      </c>
      <c r="B310" s="1">
        <v>4.6200000000000001E-15</v>
      </c>
      <c r="C310">
        <f t="shared" si="13"/>
        <v>4.6200000000000001E-15</v>
      </c>
      <c r="E310" s="1">
        <f t="shared" si="14"/>
        <v>5.5572800000000002E-15</v>
      </c>
      <c r="F310" s="1">
        <f t="shared" si="12"/>
        <v>7.7927396316102206E-13</v>
      </c>
    </row>
    <row r="311" spans="1:6" x14ac:dyDescent="0.25">
      <c r="A311">
        <v>29.8</v>
      </c>
      <c r="B311" s="1">
        <v>4.4699999999999997E-15</v>
      </c>
      <c r="C311">
        <f t="shared" si="13"/>
        <v>4.4699999999999997E-15</v>
      </c>
      <c r="E311" s="1">
        <f t="shared" si="14"/>
        <v>5.4072799999999998E-15</v>
      </c>
      <c r="F311" s="1">
        <f t="shared" si="12"/>
        <v>7.5824009506833037E-13</v>
      </c>
    </row>
    <row r="312" spans="1:6" x14ac:dyDescent="0.25">
      <c r="A312">
        <v>29.9</v>
      </c>
      <c r="B312" s="1">
        <v>4.0400000000000002E-15</v>
      </c>
      <c r="C312">
        <f t="shared" si="13"/>
        <v>4.0400000000000002E-15</v>
      </c>
      <c r="E312" s="1">
        <f t="shared" si="14"/>
        <v>4.9772800000000003E-15</v>
      </c>
      <c r="F312" s="1">
        <f t="shared" si="12"/>
        <v>6.9794300653594779E-13</v>
      </c>
    </row>
    <row r="313" spans="1:6" x14ac:dyDescent="0.25">
      <c r="A313">
        <v>30</v>
      </c>
      <c r="B313" s="1">
        <v>2.62E-15</v>
      </c>
      <c r="C313">
        <f t="shared" si="13"/>
        <v>2.62E-15</v>
      </c>
      <c r="E313" s="1">
        <f t="shared" si="14"/>
        <v>3.5572800000000001E-15</v>
      </c>
      <c r="F313" s="1">
        <f t="shared" si="12"/>
        <v>4.9882238859180041E-13</v>
      </c>
    </row>
    <row r="314" spans="1:6" x14ac:dyDescent="0.25">
      <c r="A314">
        <v>30.1</v>
      </c>
      <c r="B314" s="1">
        <v>5.9600000000000002E-16</v>
      </c>
      <c r="C314">
        <f t="shared" si="13"/>
        <v>5.9600000000000002E-16</v>
      </c>
      <c r="E314" s="1">
        <f t="shared" si="14"/>
        <v>1.5332800000000001E-15</v>
      </c>
      <c r="F314" s="1">
        <f t="shared" si="12"/>
        <v>2.150053951277481E-13</v>
      </c>
    </row>
    <row r="315" spans="1:6" x14ac:dyDescent="0.25">
      <c r="A315">
        <v>30.2</v>
      </c>
      <c r="B315" s="1">
        <v>3.6599999999999999E-17</v>
      </c>
      <c r="C315">
        <f t="shared" si="13"/>
        <v>3.6599999999999999E-17</v>
      </c>
      <c r="E315" s="1">
        <f t="shared" si="14"/>
        <v>9.7388000000000016E-16</v>
      </c>
      <c r="F315" s="1">
        <f t="shared" si="12"/>
        <v>1.3656308972073681E-13</v>
      </c>
    </row>
    <row r="316" spans="1:6" x14ac:dyDescent="0.25">
      <c r="A316">
        <v>30.3</v>
      </c>
      <c r="B316" s="1">
        <v>-1.01E-16</v>
      </c>
      <c r="C316">
        <f t="shared" si="13"/>
        <v>9.9999999999999998E-20</v>
      </c>
      <c r="E316" s="1">
        <f t="shared" si="14"/>
        <v>8.3628000000000015E-16</v>
      </c>
      <c r="F316" s="1">
        <f t="shared" si="12"/>
        <v>1.1726802139037436E-13</v>
      </c>
    </row>
    <row r="317" spans="1:6" x14ac:dyDescent="0.25">
      <c r="A317">
        <v>30.4</v>
      </c>
      <c r="B317" s="1">
        <v>-2.1799999999999999E-16</v>
      </c>
      <c r="C317">
        <f t="shared" si="13"/>
        <v>9.9999999999999998E-20</v>
      </c>
      <c r="E317" s="1">
        <f t="shared" si="14"/>
        <v>7.1928000000000012E-16</v>
      </c>
      <c r="F317" s="1">
        <f t="shared" si="12"/>
        <v>1.0086160427807488E-13</v>
      </c>
    </row>
    <row r="318" spans="1:6" x14ac:dyDescent="0.25">
      <c r="A318">
        <v>30.5</v>
      </c>
      <c r="B318" s="1">
        <v>-1.47E-17</v>
      </c>
      <c r="C318">
        <f t="shared" si="13"/>
        <v>9.9999999999999998E-20</v>
      </c>
      <c r="E318" s="1">
        <f t="shared" si="14"/>
        <v>9.2258000000000009E-16</v>
      </c>
      <c r="F318" s="1">
        <f t="shared" si="12"/>
        <v>1.2936950683303627E-13</v>
      </c>
    </row>
    <row r="319" spans="1:6" x14ac:dyDescent="0.25">
      <c r="A319">
        <v>30.6</v>
      </c>
      <c r="B319" s="1">
        <v>3.8099999999999999E-17</v>
      </c>
      <c r="C319">
        <f t="shared" si="13"/>
        <v>3.8099999999999999E-17</v>
      </c>
      <c r="E319" s="1">
        <f t="shared" si="14"/>
        <v>9.7538000000000008E-16</v>
      </c>
      <c r="F319" s="1">
        <f t="shared" si="12"/>
        <v>1.3677342840166371E-13</v>
      </c>
    </row>
    <row r="320" spans="1:6" x14ac:dyDescent="0.25">
      <c r="A320">
        <v>30.7</v>
      </c>
      <c r="B320" s="1">
        <v>1.6300000000000001E-16</v>
      </c>
      <c r="C320">
        <f t="shared" si="13"/>
        <v>1.6300000000000001E-16</v>
      </c>
      <c r="E320" s="1">
        <f t="shared" si="14"/>
        <v>1.1002800000000002E-15</v>
      </c>
      <c r="F320" s="1">
        <f t="shared" si="12"/>
        <v>1.5428762923351162E-13</v>
      </c>
    </row>
    <row r="321" spans="1:6" x14ac:dyDescent="0.25">
      <c r="A321">
        <v>30.8</v>
      </c>
      <c r="B321" s="1">
        <v>6.2600000000000002E-16</v>
      </c>
      <c r="C321">
        <f t="shared" si="13"/>
        <v>6.2600000000000002E-16</v>
      </c>
      <c r="E321" s="1">
        <f t="shared" si="14"/>
        <v>1.56328E-15</v>
      </c>
      <c r="F321" s="1">
        <f t="shared" si="12"/>
        <v>2.1921216874628639E-13</v>
      </c>
    </row>
    <row r="322" spans="1:6" x14ac:dyDescent="0.25">
      <c r="A322">
        <v>30.9</v>
      </c>
      <c r="B322" s="1">
        <v>1.01E-15</v>
      </c>
      <c r="C322">
        <f t="shared" si="13"/>
        <v>1.01E-15</v>
      </c>
      <c r="E322" s="1">
        <f t="shared" si="14"/>
        <v>1.9472800000000004E-15</v>
      </c>
      <c r="F322" s="1">
        <f t="shared" si="12"/>
        <v>2.7305887106357702E-13</v>
      </c>
    </row>
    <row r="323" spans="1:6" x14ac:dyDescent="0.25">
      <c r="A323">
        <v>31</v>
      </c>
      <c r="B323" s="1">
        <v>1.1200000000000001E-15</v>
      </c>
      <c r="C323">
        <f t="shared" si="13"/>
        <v>1.1200000000000001E-15</v>
      </c>
      <c r="E323" s="1">
        <f t="shared" si="14"/>
        <v>2.0572800000000002E-15</v>
      </c>
      <c r="F323" s="1">
        <f t="shared" si="12"/>
        <v>2.8848370766488418E-13</v>
      </c>
    </row>
    <row r="324" spans="1:6" x14ac:dyDescent="0.25">
      <c r="A324">
        <v>31.1</v>
      </c>
      <c r="B324" s="1">
        <v>2.3499999999999999E-15</v>
      </c>
      <c r="C324">
        <f t="shared" si="13"/>
        <v>2.3499999999999999E-15</v>
      </c>
      <c r="E324" s="1">
        <f t="shared" si="14"/>
        <v>3.28728E-15</v>
      </c>
      <c r="F324" s="1">
        <f t="shared" si="12"/>
        <v>4.6096142602495544E-13</v>
      </c>
    </row>
    <row r="325" spans="1:6" x14ac:dyDescent="0.25">
      <c r="A325">
        <v>31.2</v>
      </c>
      <c r="B325" s="1">
        <v>3.5399999999999999E-15</v>
      </c>
      <c r="C325">
        <f t="shared" si="13"/>
        <v>3.5399999999999999E-15</v>
      </c>
      <c r="E325" s="1">
        <f t="shared" si="14"/>
        <v>4.4772800000000001E-15</v>
      </c>
      <c r="F325" s="1">
        <f t="shared" si="12"/>
        <v>6.2783011289364238E-13</v>
      </c>
    </row>
    <row r="326" spans="1:6" x14ac:dyDescent="0.25">
      <c r="A326">
        <v>31.3</v>
      </c>
      <c r="B326" s="1">
        <v>5.2099999999999999E-15</v>
      </c>
      <c r="C326">
        <f t="shared" si="13"/>
        <v>5.2099999999999999E-15</v>
      </c>
      <c r="E326" s="1">
        <f t="shared" si="14"/>
        <v>6.14728E-15</v>
      </c>
      <c r="F326" s="1">
        <f t="shared" si="12"/>
        <v>8.6200717765894236E-13</v>
      </c>
    </row>
    <row r="327" spans="1:6" x14ac:dyDescent="0.25">
      <c r="A327">
        <v>31.4</v>
      </c>
      <c r="B327" s="1">
        <v>1.11E-14</v>
      </c>
      <c r="C327">
        <f t="shared" si="13"/>
        <v>1.11E-14</v>
      </c>
      <c r="E327" s="1">
        <f t="shared" si="14"/>
        <v>1.2037279999999999E-14</v>
      </c>
      <c r="F327" s="1">
        <f t="shared" si="12"/>
        <v>1.6879370647653E-12</v>
      </c>
    </row>
    <row r="328" spans="1:6" x14ac:dyDescent="0.25">
      <c r="A328">
        <v>31.5</v>
      </c>
      <c r="B328" s="1">
        <v>3.0599999999999997E-14</v>
      </c>
      <c r="C328">
        <f t="shared" si="13"/>
        <v>3.0599999999999997E-14</v>
      </c>
      <c r="E328" s="1">
        <f t="shared" si="14"/>
        <v>3.1537279999999995E-14</v>
      </c>
      <c r="F328" s="1">
        <f t="shared" si="12"/>
        <v>4.4223399168152105E-12</v>
      </c>
    </row>
    <row r="329" spans="1:6" x14ac:dyDescent="0.25">
      <c r="A329">
        <v>31.6</v>
      </c>
      <c r="B329" s="1">
        <v>9.2800000000000006E-14</v>
      </c>
      <c r="C329">
        <f t="shared" si="13"/>
        <v>9.2800000000000006E-14</v>
      </c>
      <c r="E329" s="1">
        <f t="shared" si="14"/>
        <v>9.373728000000001E-14</v>
      </c>
      <c r="F329" s="1">
        <f t="shared" si="12"/>
        <v>1.3144383885918005E-11</v>
      </c>
    </row>
    <row r="330" spans="1:6" x14ac:dyDescent="0.25">
      <c r="A330">
        <v>31.7</v>
      </c>
      <c r="B330" s="1">
        <v>1.42E-13</v>
      </c>
      <c r="C330">
        <f t="shared" si="13"/>
        <v>1.42E-13</v>
      </c>
      <c r="E330" s="1">
        <f t="shared" si="14"/>
        <v>1.4293728E-13</v>
      </c>
      <c r="F330" s="1">
        <f t="shared" si="12"/>
        <v>2.0043492620320858E-11</v>
      </c>
    </row>
    <row r="331" spans="1:6" x14ac:dyDescent="0.25">
      <c r="A331">
        <v>31.8</v>
      </c>
      <c r="B331" s="1">
        <v>1.3899999999999999E-13</v>
      </c>
      <c r="C331">
        <f t="shared" si="13"/>
        <v>1.3899999999999999E-13</v>
      </c>
      <c r="E331" s="1">
        <f t="shared" si="14"/>
        <v>1.3993727999999999E-13</v>
      </c>
      <c r="F331" s="1">
        <f t="shared" si="12"/>
        <v>1.9622815258467021E-11</v>
      </c>
    </row>
    <row r="332" spans="1:6" x14ac:dyDescent="0.25">
      <c r="A332">
        <v>31.9</v>
      </c>
      <c r="B332" s="1">
        <v>1.0199999999999999E-13</v>
      </c>
      <c r="C332">
        <f t="shared" si="13"/>
        <v>1.0199999999999999E-13</v>
      </c>
      <c r="E332" s="1">
        <f t="shared" si="14"/>
        <v>1.0293728E-13</v>
      </c>
      <c r="F332" s="1">
        <f t="shared" si="12"/>
        <v>1.4434461128936423E-11</v>
      </c>
    </row>
    <row r="333" spans="1:6" x14ac:dyDescent="0.25">
      <c r="A333">
        <v>32</v>
      </c>
      <c r="B333" s="1">
        <v>4.3900000000000001E-14</v>
      </c>
      <c r="C333">
        <f t="shared" si="13"/>
        <v>4.3900000000000001E-14</v>
      </c>
      <c r="E333" s="1">
        <f t="shared" si="14"/>
        <v>4.4837279999999999E-14</v>
      </c>
      <c r="F333" s="1">
        <f t="shared" si="12"/>
        <v>6.2873428877005345E-12</v>
      </c>
    </row>
    <row r="334" spans="1:6" x14ac:dyDescent="0.25">
      <c r="A334">
        <v>32.1</v>
      </c>
      <c r="B334" s="1">
        <v>1.0099999999999999E-14</v>
      </c>
      <c r="C334">
        <f t="shared" si="13"/>
        <v>1.0099999999999999E-14</v>
      </c>
      <c r="E334" s="1">
        <f t="shared" si="14"/>
        <v>1.103728E-14</v>
      </c>
      <c r="F334" s="1">
        <f t="shared" si="12"/>
        <v>1.5477112774806892E-12</v>
      </c>
    </row>
    <row r="335" spans="1:6" x14ac:dyDescent="0.25">
      <c r="A335">
        <v>32.200000000000003</v>
      </c>
      <c r="B335" s="1">
        <v>3.2600000000000001E-15</v>
      </c>
      <c r="C335">
        <f t="shared" si="13"/>
        <v>3.2600000000000001E-15</v>
      </c>
      <c r="E335" s="1">
        <f t="shared" si="14"/>
        <v>4.1972800000000002E-15</v>
      </c>
      <c r="F335" s="1">
        <f t="shared" si="12"/>
        <v>5.8856689245395137E-13</v>
      </c>
    </row>
    <row r="336" spans="1:6" x14ac:dyDescent="0.25">
      <c r="A336">
        <v>32.299999999999997</v>
      </c>
      <c r="B336" s="1">
        <v>1.19E-15</v>
      </c>
      <c r="C336">
        <f t="shared" si="13"/>
        <v>1.19E-15</v>
      </c>
      <c r="E336" s="1">
        <f t="shared" si="14"/>
        <v>2.1272800000000001E-15</v>
      </c>
      <c r="F336" s="1">
        <f t="shared" si="12"/>
        <v>2.982995127748069E-13</v>
      </c>
    </row>
    <row r="337" spans="1:6" x14ac:dyDescent="0.25">
      <c r="A337">
        <v>32.4</v>
      </c>
      <c r="B337" s="1">
        <v>2.73E-16</v>
      </c>
      <c r="C337">
        <f t="shared" si="13"/>
        <v>2.73E-16</v>
      </c>
      <c r="E337" s="1">
        <f t="shared" si="14"/>
        <v>1.21028E-15</v>
      </c>
      <c r="F337" s="1">
        <f t="shared" si="12"/>
        <v>1.6971246583481878E-13</v>
      </c>
    </row>
    <row r="338" spans="1:6" x14ac:dyDescent="0.25">
      <c r="A338">
        <v>32.5</v>
      </c>
      <c r="B338" s="1">
        <v>4.4200000000000002E-17</v>
      </c>
      <c r="C338">
        <f t="shared" si="13"/>
        <v>4.4200000000000002E-17</v>
      </c>
      <c r="E338" s="1">
        <f t="shared" si="14"/>
        <v>9.8148000000000012E-16</v>
      </c>
      <c r="F338" s="1">
        <f t="shared" si="12"/>
        <v>1.3762880570409983E-13</v>
      </c>
    </row>
    <row r="339" spans="1:6" x14ac:dyDescent="0.25">
      <c r="A339">
        <v>32.6</v>
      </c>
      <c r="B339" s="1">
        <v>-2.3299999999999999E-16</v>
      </c>
      <c r="C339">
        <f t="shared" si="13"/>
        <v>9.9999999999999998E-20</v>
      </c>
      <c r="E339" s="1">
        <f t="shared" si="14"/>
        <v>7.0428000000000008E-16</v>
      </c>
      <c r="F339" s="1">
        <f t="shared" si="12"/>
        <v>9.8758217468805722E-14</v>
      </c>
    </row>
    <row r="340" spans="1:6" x14ac:dyDescent="0.25">
      <c r="A340">
        <v>32.700000000000003</v>
      </c>
      <c r="B340" s="1">
        <v>-8.8499999999999996E-17</v>
      </c>
      <c r="C340">
        <f t="shared" si="13"/>
        <v>9.9999999999999998E-20</v>
      </c>
      <c r="E340" s="1">
        <f t="shared" si="14"/>
        <v>8.4878000000000016E-16</v>
      </c>
      <c r="F340" s="1">
        <f t="shared" si="12"/>
        <v>1.19020843731432E-13</v>
      </c>
    </row>
    <row r="341" spans="1:6" x14ac:dyDescent="0.25">
      <c r="A341">
        <v>32.799999999999997</v>
      </c>
      <c r="B341" s="1">
        <v>4.5100000000000002E-17</v>
      </c>
      <c r="C341">
        <f t="shared" si="13"/>
        <v>4.5100000000000002E-17</v>
      </c>
      <c r="E341" s="1">
        <f t="shared" si="14"/>
        <v>9.823800000000002E-16</v>
      </c>
      <c r="F341" s="1">
        <f t="shared" si="12"/>
        <v>1.37755008912656E-13</v>
      </c>
    </row>
    <row r="342" spans="1:6" x14ac:dyDescent="0.25">
      <c r="A342">
        <v>32.9</v>
      </c>
      <c r="B342" s="1">
        <v>-1.07E-16</v>
      </c>
      <c r="C342">
        <f t="shared" si="13"/>
        <v>9.9999999999999998E-20</v>
      </c>
      <c r="E342" s="1">
        <f t="shared" si="14"/>
        <v>8.3028000000000015E-16</v>
      </c>
      <c r="F342" s="1">
        <f t="shared" si="12"/>
        <v>1.164266666666667E-13</v>
      </c>
    </row>
    <row r="343" spans="1:6" x14ac:dyDescent="0.25">
      <c r="A343">
        <v>33</v>
      </c>
      <c r="B343" s="1">
        <v>-1.8100000000000001E-16</v>
      </c>
      <c r="C343">
        <f t="shared" si="13"/>
        <v>9.9999999999999998E-20</v>
      </c>
      <c r="E343" s="1">
        <f t="shared" si="14"/>
        <v>7.5628000000000013E-16</v>
      </c>
      <c r="F343" s="1">
        <f t="shared" ref="F343:F406" si="15">E343*Leak_Rate_Cal_factor_per_sqcm</f>
        <v>1.0604995840760548E-13</v>
      </c>
    </row>
    <row r="344" spans="1:6" x14ac:dyDescent="0.25">
      <c r="A344">
        <v>33.1</v>
      </c>
      <c r="B344" s="1">
        <v>-4.37E-16</v>
      </c>
      <c r="C344">
        <f t="shared" ref="C344:C407" si="16">IF(B344&lt;C$22,C$22,B344)</f>
        <v>9.9999999999999998E-20</v>
      </c>
      <c r="E344" s="1">
        <f t="shared" ref="E344:E407" si="17">B344-E$22</f>
        <v>5.0028000000000011E-16</v>
      </c>
      <c r="F344" s="1">
        <f t="shared" si="15"/>
        <v>7.0152156862745112E-14</v>
      </c>
    </row>
    <row r="345" spans="1:6" x14ac:dyDescent="0.25">
      <c r="A345">
        <v>33.200000000000003</v>
      </c>
      <c r="B345" s="1">
        <v>-2.7499999999999998E-16</v>
      </c>
      <c r="C345">
        <f t="shared" si="16"/>
        <v>9.9999999999999998E-20</v>
      </c>
      <c r="E345" s="1">
        <f t="shared" si="17"/>
        <v>6.6228000000000018E-16</v>
      </c>
      <c r="F345" s="1">
        <f t="shared" si="15"/>
        <v>9.286873440285208E-14</v>
      </c>
    </row>
    <row r="346" spans="1:6" x14ac:dyDescent="0.25">
      <c r="A346">
        <v>33.299999999999997</v>
      </c>
      <c r="B346" s="1">
        <v>3.24E-17</v>
      </c>
      <c r="C346">
        <f t="shared" si="16"/>
        <v>3.24E-17</v>
      </c>
      <c r="E346" s="1">
        <f t="shared" si="17"/>
        <v>9.6968000000000021E-16</v>
      </c>
      <c r="F346" s="1">
        <f t="shared" si="15"/>
        <v>1.3597414141414145E-13</v>
      </c>
    </row>
    <row r="347" spans="1:6" x14ac:dyDescent="0.25">
      <c r="A347">
        <v>33.4</v>
      </c>
      <c r="B347" s="1">
        <v>-4.1600000000000001E-16</v>
      </c>
      <c r="C347">
        <f t="shared" si="16"/>
        <v>9.9999999999999998E-20</v>
      </c>
      <c r="E347" s="1">
        <f t="shared" si="17"/>
        <v>5.2128000000000006E-16</v>
      </c>
      <c r="F347" s="1">
        <f t="shared" si="15"/>
        <v>7.309689839572194E-14</v>
      </c>
    </row>
    <row r="348" spans="1:6" x14ac:dyDescent="0.25">
      <c r="A348">
        <v>33.5</v>
      </c>
      <c r="B348" s="1">
        <v>-2.1799999999999999E-16</v>
      </c>
      <c r="C348">
        <f t="shared" si="16"/>
        <v>9.9999999999999998E-20</v>
      </c>
      <c r="E348" s="1">
        <f t="shared" si="17"/>
        <v>7.1928000000000012E-16</v>
      </c>
      <c r="F348" s="1">
        <f t="shared" si="15"/>
        <v>1.0086160427807488E-13</v>
      </c>
    </row>
    <row r="349" spans="1:6" x14ac:dyDescent="0.25">
      <c r="A349">
        <v>33.6</v>
      </c>
      <c r="B349" s="1">
        <v>1.96E-17</v>
      </c>
      <c r="C349">
        <f t="shared" si="16"/>
        <v>1.96E-17</v>
      </c>
      <c r="E349" s="1">
        <f t="shared" si="17"/>
        <v>9.5688000000000008E-16</v>
      </c>
      <c r="F349" s="1">
        <f t="shared" si="15"/>
        <v>1.3417925133689841E-13</v>
      </c>
    </row>
    <row r="350" spans="1:6" x14ac:dyDescent="0.25">
      <c r="A350">
        <v>33.700000000000003</v>
      </c>
      <c r="B350" s="1">
        <v>2.0700000000000001E-16</v>
      </c>
      <c r="C350">
        <f t="shared" si="16"/>
        <v>2.0700000000000001E-16</v>
      </c>
      <c r="E350" s="1">
        <f t="shared" si="17"/>
        <v>1.1442800000000001E-15</v>
      </c>
      <c r="F350" s="1">
        <f t="shared" si="15"/>
        <v>1.6045756387403448E-13</v>
      </c>
    </row>
    <row r="351" spans="1:6" x14ac:dyDescent="0.25">
      <c r="A351">
        <v>33.799999999999997</v>
      </c>
      <c r="B351" s="1">
        <v>5.1700000000000002E-16</v>
      </c>
      <c r="C351">
        <f t="shared" si="16"/>
        <v>5.1700000000000002E-16</v>
      </c>
      <c r="E351" s="1">
        <f t="shared" si="17"/>
        <v>1.45428E-15</v>
      </c>
      <c r="F351" s="1">
        <f t="shared" si="15"/>
        <v>2.0392755793226383E-13</v>
      </c>
    </row>
    <row r="352" spans="1:6" x14ac:dyDescent="0.25">
      <c r="A352">
        <v>33.9</v>
      </c>
      <c r="B352" s="1">
        <v>2.1199999999999999E-16</v>
      </c>
      <c r="C352">
        <f t="shared" si="16"/>
        <v>2.1199999999999999E-16</v>
      </c>
      <c r="E352" s="1">
        <f t="shared" si="17"/>
        <v>1.14928E-15</v>
      </c>
      <c r="F352" s="1">
        <f t="shared" si="15"/>
        <v>1.6115869281045752E-13</v>
      </c>
    </row>
    <row r="353" spans="1:6" x14ac:dyDescent="0.25">
      <c r="A353">
        <v>34</v>
      </c>
      <c r="B353" s="1">
        <v>1.4000000000000001E-16</v>
      </c>
      <c r="C353">
        <f t="shared" si="16"/>
        <v>1.4000000000000001E-16</v>
      </c>
      <c r="E353" s="1">
        <f t="shared" si="17"/>
        <v>1.07728E-15</v>
      </c>
      <c r="F353" s="1">
        <f t="shared" si="15"/>
        <v>1.5106243612596554E-13</v>
      </c>
    </row>
    <row r="354" spans="1:6" x14ac:dyDescent="0.25">
      <c r="A354">
        <v>34.1</v>
      </c>
      <c r="B354" s="1">
        <v>-2.6100000000000001E-17</v>
      </c>
      <c r="C354">
        <f t="shared" si="16"/>
        <v>9.9999999999999998E-20</v>
      </c>
      <c r="E354" s="1">
        <f t="shared" si="17"/>
        <v>9.1118000000000015E-16</v>
      </c>
      <c r="F354" s="1">
        <f t="shared" si="15"/>
        <v>1.2777093285799171E-13</v>
      </c>
    </row>
    <row r="355" spans="1:6" x14ac:dyDescent="0.25">
      <c r="A355">
        <v>34.200000000000003</v>
      </c>
      <c r="B355" s="1">
        <v>-1.06E-16</v>
      </c>
      <c r="C355">
        <f t="shared" si="16"/>
        <v>9.9999999999999998E-20</v>
      </c>
      <c r="E355" s="1">
        <f t="shared" si="17"/>
        <v>8.3128000000000017E-16</v>
      </c>
      <c r="F355" s="1">
        <f t="shared" si="15"/>
        <v>1.1656689245395131E-13</v>
      </c>
    </row>
    <row r="356" spans="1:6" x14ac:dyDescent="0.25">
      <c r="A356">
        <v>34.299999999999997</v>
      </c>
      <c r="B356" s="1">
        <v>-2.0100000000000001E-16</v>
      </c>
      <c r="C356">
        <f t="shared" si="16"/>
        <v>9.9999999999999998E-20</v>
      </c>
      <c r="E356" s="1">
        <f t="shared" si="17"/>
        <v>7.362800000000001E-16</v>
      </c>
      <c r="F356" s="1">
        <f t="shared" si="15"/>
        <v>1.0324544266191327E-13</v>
      </c>
    </row>
    <row r="357" spans="1:6" x14ac:dyDescent="0.25">
      <c r="A357">
        <v>34.4</v>
      </c>
      <c r="B357" s="1">
        <v>-1.8100000000000001E-16</v>
      </c>
      <c r="C357">
        <f t="shared" si="16"/>
        <v>9.9999999999999998E-20</v>
      </c>
      <c r="E357" s="1">
        <f t="shared" si="17"/>
        <v>7.5628000000000013E-16</v>
      </c>
      <c r="F357" s="1">
        <f t="shared" si="15"/>
        <v>1.0604995840760548E-13</v>
      </c>
    </row>
    <row r="358" spans="1:6" x14ac:dyDescent="0.25">
      <c r="A358">
        <v>34.5</v>
      </c>
      <c r="B358" s="1">
        <v>-3.2099999999999999E-16</v>
      </c>
      <c r="C358">
        <f t="shared" si="16"/>
        <v>9.9999999999999998E-20</v>
      </c>
      <c r="E358" s="1">
        <f t="shared" si="17"/>
        <v>6.1628000000000013E-16</v>
      </c>
      <c r="F358" s="1">
        <f t="shared" si="15"/>
        <v>8.6418348187759971E-14</v>
      </c>
    </row>
    <row r="359" spans="1:6" x14ac:dyDescent="0.25">
      <c r="A359">
        <v>34.6</v>
      </c>
      <c r="B359" s="1">
        <v>1.2200000000000001E-16</v>
      </c>
      <c r="C359">
        <f t="shared" si="16"/>
        <v>1.2200000000000001E-16</v>
      </c>
      <c r="E359" s="1">
        <f t="shared" si="17"/>
        <v>1.0592800000000001E-15</v>
      </c>
      <c r="F359" s="1">
        <f t="shared" si="15"/>
        <v>1.4853837195484255E-13</v>
      </c>
    </row>
    <row r="360" spans="1:6" x14ac:dyDescent="0.25">
      <c r="A360">
        <v>34.700000000000003</v>
      </c>
      <c r="B360" s="1">
        <v>6.7400000000000003E-18</v>
      </c>
      <c r="C360">
        <f t="shared" si="16"/>
        <v>6.7400000000000003E-18</v>
      </c>
      <c r="E360" s="1">
        <f t="shared" si="17"/>
        <v>9.440200000000001E-16</v>
      </c>
      <c r="F360" s="1">
        <f t="shared" si="15"/>
        <v>1.3237594771241831E-13</v>
      </c>
    </row>
    <row r="361" spans="1:6" x14ac:dyDescent="0.25">
      <c r="A361">
        <v>34.799999999999997</v>
      </c>
      <c r="B361" s="1">
        <v>-6.0199999999999997E-17</v>
      </c>
      <c r="C361">
        <f t="shared" si="16"/>
        <v>9.9999999999999998E-20</v>
      </c>
      <c r="E361" s="1">
        <f t="shared" si="17"/>
        <v>8.7708000000000014E-16</v>
      </c>
      <c r="F361" s="1">
        <f t="shared" si="15"/>
        <v>1.2298923351158646E-13</v>
      </c>
    </row>
    <row r="362" spans="1:6" x14ac:dyDescent="0.25">
      <c r="A362">
        <v>34.9</v>
      </c>
      <c r="B362" s="1">
        <v>4.9699999999999999E-17</v>
      </c>
      <c r="C362">
        <f t="shared" si="16"/>
        <v>4.9699999999999999E-17</v>
      </c>
      <c r="E362" s="1">
        <f t="shared" si="17"/>
        <v>9.8698000000000011E-16</v>
      </c>
      <c r="F362" s="1">
        <f t="shared" si="15"/>
        <v>1.384000475341652E-13</v>
      </c>
    </row>
    <row r="363" spans="1:6" x14ac:dyDescent="0.25">
      <c r="A363">
        <v>35</v>
      </c>
      <c r="B363" s="1">
        <v>-3.6500000000000001E-16</v>
      </c>
      <c r="C363">
        <f t="shared" si="16"/>
        <v>9.9999999999999998E-20</v>
      </c>
      <c r="E363" s="1">
        <f t="shared" si="17"/>
        <v>5.722800000000001E-16</v>
      </c>
      <c r="F363" s="1">
        <f t="shared" si="15"/>
        <v>8.0248413547237089E-14</v>
      </c>
    </row>
    <row r="364" spans="1:6" x14ac:dyDescent="0.25">
      <c r="A364">
        <v>35.1</v>
      </c>
      <c r="B364" s="1">
        <v>8.0900000000000006E-17</v>
      </c>
      <c r="C364">
        <f t="shared" si="16"/>
        <v>8.0900000000000006E-17</v>
      </c>
      <c r="E364" s="1">
        <f t="shared" si="17"/>
        <v>1.0181800000000001E-15</v>
      </c>
      <c r="F364" s="1">
        <f t="shared" si="15"/>
        <v>1.4277509209744505E-13</v>
      </c>
    </row>
    <row r="365" spans="1:6" x14ac:dyDescent="0.25">
      <c r="A365">
        <v>35.200000000000003</v>
      </c>
      <c r="B365" s="1">
        <v>-1.2E-16</v>
      </c>
      <c r="C365">
        <f t="shared" si="16"/>
        <v>9.9999999999999998E-20</v>
      </c>
      <c r="E365" s="1">
        <f t="shared" si="17"/>
        <v>8.1728000000000014E-16</v>
      </c>
      <c r="F365" s="1">
        <f t="shared" si="15"/>
        <v>1.1460373143196675E-13</v>
      </c>
    </row>
    <row r="366" spans="1:6" x14ac:dyDescent="0.25">
      <c r="A366">
        <v>35.299999999999997</v>
      </c>
      <c r="B366" s="1">
        <v>-1.4000000000000001E-16</v>
      </c>
      <c r="C366">
        <f t="shared" si="16"/>
        <v>9.9999999999999998E-20</v>
      </c>
      <c r="E366" s="1">
        <f t="shared" si="17"/>
        <v>7.9728000000000011E-16</v>
      </c>
      <c r="F366" s="1">
        <f t="shared" si="15"/>
        <v>1.1179921568627453E-13</v>
      </c>
    </row>
    <row r="367" spans="1:6" x14ac:dyDescent="0.25">
      <c r="A367">
        <v>35.4</v>
      </c>
      <c r="B367" s="1">
        <v>-4.4E-17</v>
      </c>
      <c r="C367">
        <f t="shared" si="16"/>
        <v>9.9999999999999998E-20</v>
      </c>
      <c r="E367" s="1">
        <f t="shared" si="17"/>
        <v>8.9328000000000019E-16</v>
      </c>
      <c r="F367" s="1">
        <f t="shared" si="15"/>
        <v>1.2526089126559718E-13</v>
      </c>
    </row>
    <row r="368" spans="1:6" x14ac:dyDescent="0.25">
      <c r="A368">
        <v>35.5</v>
      </c>
      <c r="B368" s="1">
        <v>1.8599999999999999E-16</v>
      </c>
      <c r="C368">
        <f t="shared" si="16"/>
        <v>1.8599999999999999E-16</v>
      </c>
      <c r="E368" s="1">
        <f t="shared" si="17"/>
        <v>1.1232800000000002E-15</v>
      </c>
      <c r="F368" s="1">
        <f t="shared" si="15"/>
        <v>1.5751282234105768E-13</v>
      </c>
    </row>
    <row r="369" spans="1:6" x14ac:dyDescent="0.25">
      <c r="A369">
        <v>35.6</v>
      </c>
      <c r="B369" s="1">
        <v>6.7299999999999999E-16</v>
      </c>
      <c r="C369">
        <f t="shared" si="16"/>
        <v>6.7299999999999999E-16</v>
      </c>
      <c r="E369" s="1">
        <f t="shared" si="17"/>
        <v>1.6102800000000002E-15</v>
      </c>
      <c r="F369" s="1">
        <f t="shared" si="15"/>
        <v>2.2580278074866314E-13</v>
      </c>
    </row>
    <row r="370" spans="1:6" x14ac:dyDescent="0.25">
      <c r="A370">
        <v>35.700000000000003</v>
      </c>
      <c r="B370" s="1">
        <v>1.18E-15</v>
      </c>
      <c r="C370">
        <f t="shared" si="16"/>
        <v>1.18E-15</v>
      </c>
      <c r="E370" s="1">
        <f t="shared" si="17"/>
        <v>2.1172800000000004E-15</v>
      </c>
      <c r="F370" s="1">
        <f t="shared" si="15"/>
        <v>2.9689725490196082E-13</v>
      </c>
    </row>
    <row r="371" spans="1:6" x14ac:dyDescent="0.25">
      <c r="A371">
        <v>35.799999999999997</v>
      </c>
      <c r="B371" s="1">
        <v>1.92E-15</v>
      </c>
      <c r="C371">
        <f t="shared" si="16"/>
        <v>1.92E-15</v>
      </c>
      <c r="E371" s="1">
        <f t="shared" si="17"/>
        <v>2.8572800000000002E-15</v>
      </c>
      <c r="F371" s="1">
        <f t="shared" si="15"/>
        <v>4.006643374925728E-13</v>
      </c>
    </row>
    <row r="372" spans="1:6" x14ac:dyDescent="0.25">
      <c r="A372">
        <v>35.9</v>
      </c>
      <c r="B372" s="1">
        <v>1.8000000000000001E-15</v>
      </c>
      <c r="C372">
        <f t="shared" si="16"/>
        <v>1.8000000000000001E-15</v>
      </c>
      <c r="E372" s="1">
        <f t="shared" si="17"/>
        <v>2.7372800000000002E-15</v>
      </c>
      <c r="F372" s="1">
        <f t="shared" si="15"/>
        <v>3.8383724301841952E-13</v>
      </c>
    </row>
    <row r="373" spans="1:6" x14ac:dyDescent="0.25">
      <c r="A373">
        <v>36</v>
      </c>
      <c r="B373" s="1">
        <v>1.1700000000000001E-15</v>
      </c>
      <c r="C373">
        <f t="shared" si="16"/>
        <v>1.1700000000000001E-15</v>
      </c>
      <c r="E373" s="1">
        <f t="shared" si="17"/>
        <v>2.1072800000000002E-15</v>
      </c>
      <c r="F373" s="1">
        <f t="shared" si="15"/>
        <v>2.9549499702911469E-13</v>
      </c>
    </row>
    <row r="374" spans="1:6" x14ac:dyDescent="0.25">
      <c r="A374">
        <v>36.1</v>
      </c>
      <c r="B374" s="1">
        <v>4.7799999999999998E-16</v>
      </c>
      <c r="C374">
        <f t="shared" si="16"/>
        <v>4.7799999999999998E-16</v>
      </c>
      <c r="E374" s="1">
        <f t="shared" si="17"/>
        <v>1.41528E-15</v>
      </c>
      <c r="F374" s="1">
        <f t="shared" si="15"/>
        <v>1.9845875222816399E-13</v>
      </c>
    </row>
    <row r="375" spans="1:6" x14ac:dyDescent="0.25">
      <c r="A375">
        <v>36.200000000000003</v>
      </c>
      <c r="B375" s="1">
        <v>1.64E-16</v>
      </c>
      <c r="C375">
        <f t="shared" si="16"/>
        <v>1.64E-16</v>
      </c>
      <c r="E375" s="1">
        <f t="shared" si="17"/>
        <v>1.10128E-15</v>
      </c>
      <c r="F375" s="1">
        <f t="shared" si="15"/>
        <v>1.5442785502079621E-13</v>
      </c>
    </row>
    <row r="376" spans="1:6" x14ac:dyDescent="0.25">
      <c r="A376">
        <v>36.299999999999997</v>
      </c>
      <c r="B376" s="1">
        <v>-1.61E-16</v>
      </c>
      <c r="C376">
        <f t="shared" si="16"/>
        <v>9.9999999999999998E-20</v>
      </c>
      <c r="E376" s="1">
        <f t="shared" si="17"/>
        <v>7.7628000000000006E-16</v>
      </c>
      <c r="F376" s="1">
        <f t="shared" si="15"/>
        <v>1.088544741532977E-13</v>
      </c>
    </row>
    <row r="377" spans="1:6" x14ac:dyDescent="0.25">
      <c r="A377">
        <v>36.4</v>
      </c>
      <c r="B377" s="1">
        <v>2.4899999999999998E-17</v>
      </c>
      <c r="C377">
        <f t="shared" si="16"/>
        <v>2.4899999999999998E-17</v>
      </c>
      <c r="E377" s="1">
        <f t="shared" si="17"/>
        <v>9.6218000000000018E-16</v>
      </c>
      <c r="F377" s="1">
        <f t="shared" si="15"/>
        <v>1.3492244800950685E-13</v>
      </c>
    </row>
    <row r="378" spans="1:6" x14ac:dyDescent="0.25">
      <c r="A378">
        <v>36.5</v>
      </c>
      <c r="B378" s="1">
        <v>-3.0499999999999998E-16</v>
      </c>
      <c r="C378">
        <f t="shared" si="16"/>
        <v>9.9999999999999998E-20</v>
      </c>
      <c r="E378" s="1">
        <f t="shared" si="17"/>
        <v>6.3228000000000009E-16</v>
      </c>
      <c r="F378" s="1">
        <f t="shared" si="15"/>
        <v>8.8661960784313745E-14</v>
      </c>
    </row>
    <row r="379" spans="1:6" x14ac:dyDescent="0.25">
      <c r="A379">
        <v>36.6</v>
      </c>
      <c r="B379" s="1">
        <v>7.0999999999999995E-17</v>
      </c>
      <c r="C379">
        <f t="shared" si="16"/>
        <v>7.0999999999999995E-17</v>
      </c>
      <c r="E379" s="1">
        <f t="shared" si="17"/>
        <v>1.0082800000000001E-15</v>
      </c>
      <c r="F379" s="1">
        <f t="shared" si="15"/>
        <v>1.413868568033274E-13</v>
      </c>
    </row>
    <row r="380" spans="1:6" x14ac:dyDescent="0.25">
      <c r="A380">
        <v>36.700000000000003</v>
      </c>
      <c r="B380" s="1">
        <v>-1.32E-16</v>
      </c>
      <c r="C380">
        <f t="shared" si="16"/>
        <v>9.9999999999999998E-20</v>
      </c>
      <c r="E380" s="1">
        <f t="shared" si="17"/>
        <v>8.0528000000000014E-16</v>
      </c>
      <c r="F380" s="1">
        <f t="shared" si="15"/>
        <v>1.1292102198455142E-13</v>
      </c>
    </row>
    <row r="381" spans="1:6" x14ac:dyDescent="0.25">
      <c r="A381">
        <v>36.799999999999997</v>
      </c>
      <c r="B381" s="1">
        <v>-1.47E-16</v>
      </c>
      <c r="C381">
        <f t="shared" si="16"/>
        <v>9.9999999999999998E-20</v>
      </c>
      <c r="E381" s="1">
        <f t="shared" si="17"/>
        <v>7.9028000000000009E-16</v>
      </c>
      <c r="F381" s="1">
        <f t="shared" si="15"/>
        <v>1.1081763517528225E-13</v>
      </c>
    </row>
    <row r="382" spans="1:6" x14ac:dyDescent="0.25">
      <c r="A382">
        <v>36.9</v>
      </c>
      <c r="B382" s="1">
        <v>7.1999999999999999E-17</v>
      </c>
      <c r="C382">
        <f t="shared" si="16"/>
        <v>7.1999999999999999E-17</v>
      </c>
      <c r="E382" s="1">
        <f t="shared" si="17"/>
        <v>1.0092800000000001E-15</v>
      </c>
      <c r="F382" s="1">
        <f t="shared" si="15"/>
        <v>1.4152708259061202E-13</v>
      </c>
    </row>
    <row r="383" spans="1:6" x14ac:dyDescent="0.25">
      <c r="A383">
        <v>37</v>
      </c>
      <c r="B383" s="1">
        <v>-3.1700000000000002E-16</v>
      </c>
      <c r="C383">
        <f t="shared" si="16"/>
        <v>9.9999999999999998E-20</v>
      </c>
      <c r="E383" s="1">
        <f t="shared" si="17"/>
        <v>6.2028000000000009E-16</v>
      </c>
      <c r="F383" s="1">
        <f t="shared" si="15"/>
        <v>8.6979251336898412E-14</v>
      </c>
    </row>
    <row r="384" spans="1:6" x14ac:dyDescent="0.25">
      <c r="A384">
        <v>37.1</v>
      </c>
      <c r="B384" s="1">
        <v>-1.71E-17</v>
      </c>
      <c r="C384">
        <f t="shared" si="16"/>
        <v>9.9999999999999998E-20</v>
      </c>
      <c r="E384" s="1">
        <f t="shared" si="17"/>
        <v>9.2018000000000009E-16</v>
      </c>
      <c r="F384" s="1">
        <f t="shared" si="15"/>
        <v>1.290329649435532E-13</v>
      </c>
    </row>
    <row r="385" spans="1:6" x14ac:dyDescent="0.25">
      <c r="A385">
        <v>37.200000000000003</v>
      </c>
      <c r="B385" s="1">
        <v>-7.9400000000000006E-17</v>
      </c>
      <c r="C385">
        <f t="shared" si="16"/>
        <v>9.9999999999999998E-20</v>
      </c>
      <c r="E385" s="1">
        <f t="shared" si="17"/>
        <v>8.5788000000000015E-16</v>
      </c>
      <c r="F385" s="1">
        <f t="shared" si="15"/>
        <v>1.2029689839572196E-13</v>
      </c>
    </row>
    <row r="386" spans="1:6" x14ac:dyDescent="0.25">
      <c r="A386">
        <v>37.299999999999997</v>
      </c>
      <c r="B386" s="1">
        <v>-3.5099999999999998E-16</v>
      </c>
      <c r="C386">
        <f t="shared" si="16"/>
        <v>9.9999999999999998E-20</v>
      </c>
      <c r="E386" s="1">
        <f t="shared" si="17"/>
        <v>5.8628000000000013E-16</v>
      </c>
      <c r="F386" s="1">
        <f t="shared" si="15"/>
        <v>8.221157456922165E-14</v>
      </c>
    </row>
    <row r="387" spans="1:6" x14ac:dyDescent="0.25">
      <c r="A387">
        <v>37.4</v>
      </c>
      <c r="B387" s="1">
        <v>1.5700000000000001E-16</v>
      </c>
      <c r="C387">
        <f t="shared" si="16"/>
        <v>1.5700000000000001E-16</v>
      </c>
      <c r="E387" s="1">
        <f t="shared" si="17"/>
        <v>1.0942800000000001E-15</v>
      </c>
      <c r="F387" s="1">
        <f t="shared" si="15"/>
        <v>1.5344627450980394E-13</v>
      </c>
    </row>
    <row r="388" spans="1:6" x14ac:dyDescent="0.25">
      <c r="A388">
        <v>37.5</v>
      </c>
      <c r="B388" s="1">
        <v>-1.85E-16</v>
      </c>
      <c r="C388">
        <f t="shared" si="16"/>
        <v>9.9999999999999998E-20</v>
      </c>
      <c r="E388" s="1">
        <f t="shared" si="17"/>
        <v>7.5228000000000007E-16</v>
      </c>
      <c r="F388" s="1">
        <f t="shared" si="15"/>
        <v>1.0548905525846703E-13</v>
      </c>
    </row>
    <row r="389" spans="1:6" x14ac:dyDescent="0.25">
      <c r="A389">
        <v>37.6</v>
      </c>
      <c r="B389" s="1">
        <v>-1.7399999999999999E-16</v>
      </c>
      <c r="C389">
        <f t="shared" si="16"/>
        <v>9.9999999999999998E-20</v>
      </c>
      <c r="E389" s="1">
        <f t="shared" si="17"/>
        <v>7.6328000000000015E-16</v>
      </c>
      <c r="F389" s="1">
        <f t="shared" si="15"/>
        <v>1.0703153891859776E-13</v>
      </c>
    </row>
    <row r="390" spans="1:6" x14ac:dyDescent="0.25">
      <c r="A390">
        <v>37.700000000000003</v>
      </c>
      <c r="B390" s="1">
        <v>2.6599999999999998E-16</v>
      </c>
      <c r="C390">
        <f t="shared" si="16"/>
        <v>2.6599999999999998E-16</v>
      </c>
      <c r="E390" s="1">
        <f t="shared" si="17"/>
        <v>1.2032800000000001E-15</v>
      </c>
      <c r="F390" s="1">
        <f t="shared" si="15"/>
        <v>1.6873088532382651E-13</v>
      </c>
    </row>
    <row r="391" spans="1:6" x14ac:dyDescent="0.25">
      <c r="A391">
        <v>37.799999999999997</v>
      </c>
      <c r="B391" s="1">
        <v>2.9999999999999999E-16</v>
      </c>
      <c r="C391">
        <f t="shared" si="16"/>
        <v>2.9999999999999999E-16</v>
      </c>
      <c r="E391" s="1">
        <f t="shared" si="17"/>
        <v>1.2372800000000001E-15</v>
      </c>
      <c r="F391" s="1">
        <f t="shared" si="15"/>
        <v>1.7349856209150328E-13</v>
      </c>
    </row>
    <row r="392" spans="1:6" x14ac:dyDescent="0.25">
      <c r="A392">
        <v>37.9</v>
      </c>
      <c r="B392" s="1">
        <v>1.1599999999999999E-15</v>
      </c>
      <c r="C392">
        <f t="shared" si="16"/>
        <v>1.1599999999999999E-15</v>
      </c>
      <c r="E392" s="1">
        <f t="shared" si="17"/>
        <v>2.09728E-15</v>
      </c>
      <c r="F392" s="1">
        <f t="shared" si="15"/>
        <v>2.9409273915626855E-13</v>
      </c>
    </row>
    <row r="393" spans="1:6" x14ac:dyDescent="0.25">
      <c r="A393">
        <v>38</v>
      </c>
      <c r="B393" s="1">
        <v>6.4500000000000003E-16</v>
      </c>
      <c r="C393">
        <f t="shared" si="16"/>
        <v>6.4500000000000003E-16</v>
      </c>
      <c r="E393" s="1">
        <f t="shared" si="17"/>
        <v>1.5822800000000001E-15</v>
      </c>
      <c r="F393" s="1">
        <f t="shared" si="15"/>
        <v>2.2187645870469402E-13</v>
      </c>
    </row>
    <row r="394" spans="1:6" x14ac:dyDescent="0.25">
      <c r="A394">
        <v>38.1</v>
      </c>
      <c r="B394" s="1">
        <v>4.9900000000000001E-17</v>
      </c>
      <c r="C394">
        <f t="shared" si="16"/>
        <v>4.9900000000000001E-17</v>
      </c>
      <c r="E394" s="1">
        <f t="shared" si="17"/>
        <v>9.871800000000002E-16</v>
      </c>
      <c r="F394" s="1">
        <f t="shared" si="15"/>
        <v>1.3842809269162214E-13</v>
      </c>
    </row>
    <row r="395" spans="1:6" x14ac:dyDescent="0.25">
      <c r="A395">
        <v>38.200000000000003</v>
      </c>
      <c r="B395" s="1">
        <v>-1.56E-16</v>
      </c>
      <c r="C395">
        <f t="shared" si="16"/>
        <v>9.9999999999999998E-20</v>
      </c>
      <c r="E395" s="1">
        <f t="shared" si="17"/>
        <v>7.8128000000000014E-16</v>
      </c>
      <c r="F395" s="1">
        <f t="shared" si="15"/>
        <v>1.0955560308972077E-13</v>
      </c>
    </row>
    <row r="396" spans="1:6" x14ac:dyDescent="0.25">
      <c r="A396">
        <v>38.299999999999997</v>
      </c>
      <c r="B396" s="1">
        <v>-1.5E-16</v>
      </c>
      <c r="C396">
        <f t="shared" si="16"/>
        <v>9.9999999999999998E-20</v>
      </c>
      <c r="E396" s="1">
        <f t="shared" si="17"/>
        <v>7.8728000000000014E-16</v>
      </c>
      <c r="F396" s="1">
        <f t="shared" si="15"/>
        <v>1.1039695781342842E-13</v>
      </c>
    </row>
    <row r="397" spans="1:6" x14ac:dyDescent="0.25">
      <c r="A397">
        <v>38.4</v>
      </c>
      <c r="B397" s="1">
        <v>-1.59E-16</v>
      </c>
      <c r="C397">
        <f t="shared" si="16"/>
        <v>9.9999999999999998E-20</v>
      </c>
      <c r="E397" s="1">
        <f t="shared" si="17"/>
        <v>7.782800000000001E-16</v>
      </c>
      <c r="F397" s="1">
        <f t="shared" si="15"/>
        <v>1.0913492572786693E-13</v>
      </c>
    </row>
    <row r="398" spans="1:6" x14ac:dyDescent="0.25">
      <c r="A398">
        <v>38.5</v>
      </c>
      <c r="B398" s="1">
        <v>-3.2999999999999999E-16</v>
      </c>
      <c r="C398">
        <f t="shared" si="16"/>
        <v>9.9999999999999998E-20</v>
      </c>
      <c r="E398" s="1">
        <f t="shared" si="17"/>
        <v>6.0728000000000008E-16</v>
      </c>
      <c r="F398" s="1">
        <f t="shared" si="15"/>
        <v>8.5156316102198465E-14</v>
      </c>
    </row>
    <row r="399" spans="1:6" x14ac:dyDescent="0.25">
      <c r="A399">
        <v>38.6</v>
      </c>
      <c r="B399" s="1">
        <v>1.41E-16</v>
      </c>
      <c r="C399">
        <f t="shared" si="16"/>
        <v>1.41E-16</v>
      </c>
      <c r="E399" s="1">
        <f t="shared" si="17"/>
        <v>1.07828E-15</v>
      </c>
      <c r="F399" s="1">
        <f t="shared" si="15"/>
        <v>1.5120266191325016E-13</v>
      </c>
    </row>
    <row r="400" spans="1:6" x14ac:dyDescent="0.25">
      <c r="A400">
        <v>38.700000000000003</v>
      </c>
      <c r="B400" s="1">
        <v>3.5399999999999998E-16</v>
      </c>
      <c r="C400">
        <f t="shared" si="16"/>
        <v>3.5399999999999998E-16</v>
      </c>
      <c r="E400" s="1">
        <f t="shared" si="17"/>
        <v>1.2912800000000001E-15</v>
      </c>
      <c r="F400" s="1">
        <f t="shared" si="15"/>
        <v>1.8107075460487227E-13</v>
      </c>
    </row>
    <row r="401" spans="1:6" x14ac:dyDescent="0.25">
      <c r="A401">
        <v>38.799999999999997</v>
      </c>
      <c r="B401" s="1">
        <v>4.0400000000000001E-16</v>
      </c>
      <c r="C401">
        <f t="shared" si="16"/>
        <v>4.0400000000000001E-16</v>
      </c>
      <c r="E401" s="1">
        <f t="shared" si="17"/>
        <v>1.3412800000000002E-15</v>
      </c>
      <c r="F401" s="1">
        <f t="shared" si="15"/>
        <v>1.8808204396910283E-13</v>
      </c>
    </row>
    <row r="402" spans="1:6" x14ac:dyDescent="0.25">
      <c r="A402">
        <v>38.9</v>
      </c>
      <c r="B402" s="1">
        <v>7.5699999999999997E-16</v>
      </c>
      <c r="C402">
        <f t="shared" si="16"/>
        <v>7.5699999999999997E-16</v>
      </c>
      <c r="E402" s="1">
        <f t="shared" si="17"/>
        <v>1.69428E-15</v>
      </c>
      <c r="F402" s="1">
        <f t="shared" si="15"/>
        <v>2.3758174688057043E-13</v>
      </c>
    </row>
    <row r="403" spans="1:6" x14ac:dyDescent="0.25">
      <c r="A403">
        <v>39</v>
      </c>
      <c r="B403" s="1">
        <v>7.7499999999999997E-16</v>
      </c>
      <c r="C403">
        <f t="shared" si="16"/>
        <v>7.7499999999999997E-16</v>
      </c>
      <c r="E403" s="1">
        <f t="shared" si="17"/>
        <v>1.7122800000000001E-15</v>
      </c>
      <c r="F403" s="1">
        <f t="shared" si="15"/>
        <v>2.4010581105169341E-13</v>
      </c>
    </row>
    <row r="404" spans="1:6" x14ac:dyDescent="0.25">
      <c r="A404">
        <v>39.1</v>
      </c>
      <c r="B404" s="1">
        <v>6.2800000000000005E-16</v>
      </c>
      <c r="C404">
        <f t="shared" si="16"/>
        <v>6.2800000000000005E-16</v>
      </c>
      <c r="E404" s="1">
        <f t="shared" si="17"/>
        <v>1.5652800000000001E-15</v>
      </c>
      <c r="F404" s="1">
        <f t="shared" si="15"/>
        <v>2.1949262032085562E-13</v>
      </c>
    </row>
    <row r="405" spans="1:6" x14ac:dyDescent="0.25">
      <c r="A405">
        <v>39.200000000000003</v>
      </c>
      <c r="B405" s="1">
        <v>2.8999999999999998E-16</v>
      </c>
      <c r="C405">
        <f t="shared" si="16"/>
        <v>2.8999999999999998E-16</v>
      </c>
      <c r="E405" s="1">
        <f t="shared" si="17"/>
        <v>1.2272800000000001E-15</v>
      </c>
      <c r="F405" s="1">
        <f t="shared" si="15"/>
        <v>1.7209630421865718E-13</v>
      </c>
    </row>
    <row r="406" spans="1:6" x14ac:dyDescent="0.25">
      <c r="A406">
        <v>39.299999999999997</v>
      </c>
      <c r="B406" s="1">
        <v>2.2399999999999999E-16</v>
      </c>
      <c r="C406">
        <f t="shared" si="16"/>
        <v>2.2399999999999999E-16</v>
      </c>
      <c r="E406" s="1">
        <f t="shared" si="17"/>
        <v>1.1612800000000002E-15</v>
      </c>
      <c r="F406" s="1">
        <f t="shared" si="15"/>
        <v>1.6284140225787288E-13</v>
      </c>
    </row>
    <row r="407" spans="1:6" x14ac:dyDescent="0.25">
      <c r="A407">
        <v>39.4</v>
      </c>
      <c r="B407" s="1">
        <v>-3.34E-16</v>
      </c>
      <c r="C407">
        <f t="shared" si="16"/>
        <v>9.9999999999999998E-20</v>
      </c>
      <c r="E407" s="1">
        <f t="shared" si="17"/>
        <v>6.0328000000000011E-16</v>
      </c>
      <c r="F407" s="1">
        <f t="shared" ref="F407:F470" si="18">E407*Leak_Rate_Cal_factor_per_sqcm</f>
        <v>8.4595412953060024E-14</v>
      </c>
    </row>
    <row r="408" spans="1:6" x14ac:dyDescent="0.25">
      <c r="A408">
        <v>39.5</v>
      </c>
      <c r="B408" s="1">
        <v>-1.1799999999999999E-16</v>
      </c>
      <c r="C408">
        <f t="shared" ref="C408:C471" si="19">IF(B408&lt;C$22,C$22,B408)</f>
        <v>9.9999999999999998E-20</v>
      </c>
      <c r="E408" s="1">
        <f t="shared" ref="E408:E471" si="20">B408-E$22</f>
        <v>8.1928000000000017E-16</v>
      </c>
      <c r="F408" s="1">
        <f t="shared" si="18"/>
        <v>1.1488418300653598E-13</v>
      </c>
    </row>
    <row r="409" spans="1:6" x14ac:dyDescent="0.25">
      <c r="A409">
        <v>39.6</v>
      </c>
      <c r="B409" s="1">
        <v>5.8900000000000001E-16</v>
      </c>
      <c r="C409">
        <f t="shared" si="19"/>
        <v>5.8900000000000001E-16</v>
      </c>
      <c r="E409" s="1">
        <f t="shared" si="20"/>
        <v>1.52628E-15</v>
      </c>
      <c r="F409" s="1">
        <f t="shared" si="18"/>
        <v>2.140238146167558E-13</v>
      </c>
    </row>
    <row r="410" spans="1:6" x14ac:dyDescent="0.25">
      <c r="A410">
        <v>39.700000000000003</v>
      </c>
      <c r="B410" s="1">
        <v>2.3900000000000002E-15</v>
      </c>
      <c r="C410">
        <f t="shared" si="19"/>
        <v>2.3900000000000002E-15</v>
      </c>
      <c r="E410" s="1">
        <f t="shared" si="20"/>
        <v>3.3272800000000003E-15</v>
      </c>
      <c r="F410" s="1">
        <f t="shared" si="18"/>
        <v>4.6657045751633997E-13</v>
      </c>
    </row>
    <row r="411" spans="1:6" x14ac:dyDescent="0.25">
      <c r="A411">
        <v>39.799999999999997</v>
      </c>
      <c r="B411" s="1">
        <v>3.9599999999999997E-15</v>
      </c>
      <c r="C411">
        <f t="shared" si="19"/>
        <v>3.9599999999999997E-15</v>
      </c>
      <c r="E411" s="1">
        <f t="shared" si="20"/>
        <v>4.8972799999999998E-15</v>
      </c>
      <c r="F411" s="1">
        <f t="shared" si="18"/>
        <v>6.8672494355317883E-13</v>
      </c>
    </row>
    <row r="412" spans="1:6" x14ac:dyDescent="0.25">
      <c r="A412">
        <v>39.9</v>
      </c>
      <c r="B412" s="1">
        <v>5.3000000000000001E-15</v>
      </c>
      <c r="C412">
        <f t="shared" si="19"/>
        <v>5.3000000000000001E-15</v>
      </c>
      <c r="E412" s="1">
        <f t="shared" si="20"/>
        <v>6.2372800000000003E-15</v>
      </c>
      <c r="F412" s="1">
        <f t="shared" si="18"/>
        <v>8.7462749851455735E-13</v>
      </c>
    </row>
    <row r="413" spans="1:6" x14ac:dyDescent="0.25">
      <c r="A413">
        <v>40</v>
      </c>
      <c r="B413" s="1">
        <v>4.2100000000000002E-15</v>
      </c>
      <c r="C413">
        <f t="shared" si="19"/>
        <v>4.2100000000000002E-15</v>
      </c>
      <c r="E413" s="1">
        <f t="shared" si="20"/>
        <v>5.1472800000000003E-15</v>
      </c>
      <c r="F413" s="1">
        <f t="shared" si="18"/>
        <v>7.2178139037433163E-13</v>
      </c>
    </row>
    <row r="414" spans="1:6" x14ac:dyDescent="0.25">
      <c r="A414">
        <v>40.1</v>
      </c>
      <c r="B414" s="1">
        <v>2.3999999999999999E-15</v>
      </c>
      <c r="C414">
        <f t="shared" si="19"/>
        <v>2.3999999999999999E-15</v>
      </c>
      <c r="E414" s="1">
        <f t="shared" si="20"/>
        <v>3.3372800000000001E-15</v>
      </c>
      <c r="F414" s="1">
        <f t="shared" si="18"/>
        <v>4.67972715389186E-13</v>
      </c>
    </row>
    <row r="415" spans="1:6" x14ac:dyDescent="0.25">
      <c r="A415">
        <v>40.200000000000003</v>
      </c>
      <c r="B415" s="1">
        <v>6.6200000000000001E-16</v>
      </c>
      <c r="C415">
        <f t="shared" si="19"/>
        <v>6.6200000000000001E-16</v>
      </c>
      <c r="E415" s="1">
        <f t="shared" si="20"/>
        <v>1.5992800000000002E-15</v>
      </c>
      <c r="F415" s="1">
        <f t="shared" si="18"/>
        <v>2.2426029708853242E-13</v>
      </c>
    </row>
    <row r="416" spans="1:6" x14ac:dyDescent="0.25">
      <c r="A416">
        <v>40.299999999999997</v>
      </c>
      <c r="B416" s="1">
        <v>5.5999999999999998E-17</v>
      </c>
      <c r="C416">
        <f t="shared" si="19"/>
        <v>5.5999999999999998E-17</v>
      </c>
      <c r="E416" s="1">
        <f t="shared" si="20"/>
        <v>9.9328000000000004E-16</v>
      </c>
      <c r="F416" s="1">
        <f t="shared" si="18"/>
        <v>1.3928346999405823E-13</v>
      </c>
    </row>
    <row r="417" spans="1:6" x14ac:dyDescent="0.25">
      <c r="A417">
        <v>40.4</v>
      </c>
      <c r="B417" s="1">
        <v>-2.5099999999999999E-16</v>
      </c>
      <c r="C417">
        <f t="shared" si="19"/>
        <v>9.9999999999999998E-20</v>
      </c>
      <c r="E417" s="1">
        <f t="shared" si="20"/>
        <v>6.8628000000000018E-16</v>
      </c>
      <c r="F417" s="1">
        <f t="shared" si="18"/>
        <v>9.6234153297682734E-14</v>
      </c>
    </row>
    <row r="418" spans="1:6" x14ac:dyDescent="0.25">
      <c r="A418">
        <v>40.5</v>
      </c>
      <c r="B418" s="1">
        <v>-1.44E-16</v>
      </c>
      <c r="C418">
        <f t="shared" si="19"/>
        <v>9.9999999999999998E-20</v>
      </c>
      <c r="E418" s="1">
        <f t="shared" si="20"/>
        <v>7.9328000000000014E-16</v>
      </c>
      <c r="F418" s="1">
        <f t="shared" si="18"/>
        <v>1.1123831253713609E-13</v>
      </c>
    </row>
    <row r="419" spans="1:6" x14ac:dyDescent="0.25">
      <c r="A419">
        <v>40.6</v>
      </c>
      <c r="B419" s="1">
        <v>-1.16E-17</v>
      </c>
      <c r="C419">
        <f t="shared" si="19"/>
        <v>9.9999999999999998E-20</v>
      </c>
      <c r="E419" s="1">
        <f t="shared" si="20"/>
        <v>9.2568000000000008E-16</v>
      </c>
      <c r="F419" s="1">
        <f t="shared" si="18"/>
        <v>1.2980420677361855E-13</v>
      </c>
    </row>
    <row r="420" spans="1:6" x14ac:dyDescent="0.25">
      <c r="A420">
        <v>40.700000000000003</v>
      </c>
      <c r="B420" s="1">
        <v>2.05E-16</v>
      </c>
      <c r="C420">
        <f t="shared" si="19"/>
        <v>2.05E-16</v>
      </c>
      <c r="E420" s="1">
        <f t="shared" si="20"/>
        <v>1.1422800000000001E-15</v>
      </c>
      <c r="F420" s="1">
        <f t="shared" si="18"/>
        <v>1.6017711229946525E-13</v>
      </c>
    </row>
    <row r="421" spans="1:6" x14ac:dyDescent="0.25">
      <c r="A421">
        <v>40.799999999999997</v>
      </c>
      <c r="B421" s="1">
        <v>5.7700000000000001E-16</v>
      </c>
      <c r="C421">
        <f t="shared" si="19"/>
        <v>5.7700000000000001E-16</v>
      </c>
      <c r="E421" s="1">
        <f t="shared" si="20"/>
        <v>1.5142800000000002E-15</v>
      </c>
      <c r="F421" s="1">
        <f t="shared" si="18"/>
        <v>2.123411051693405E-13</v>
      </c>
    </row>
    <row r="422" spans="1:6" x14ac:dyDescent="0.25">
      <c r="A422">
        <v>40.9</v>
      </c>
      <c r="B422" s="1">
        <v>9.0200000000000006E-16</v>
      </c>
      <c r="C422">
        <f t="shared" si="19"/>
        <v>9.0200000000000006E-16</v>
      </c>
      <c r="E422" s="1">
        <f t="shared" si="20"/>
        <v>1.8392800000000002E-15</v>
      </c>
      <c r="F422" s="1">
        <f t="shared" si="18"/>
        <v>2.5791448603683899E-13</v>
      </c>
    </row>
    <row r="423" spans="1:6" x14ac:dyDescent="0.25">
      <c r="A423">
        <v>41</v>
      </c>
      <c r="B423" s="1">
        <v>1.36E-15</v>
      </c>
      <c r="C423">
        <f t="shared" si="19"/>
        <v>1.36E-15</v>
      </c>
      <c r="D423" s="1">
        <f>C423</f>
        <v>1.36E-15</v>
      </c>
      <c r="E423" s="1">
        <f t="shared" si="20"/>
        <v>2.2972800000000001E-15</v>
      </c>
      <c r="F423" s="1">
        <f t="shared" si="18"/>
        <v>3.2213789661319075E-13</v>
      </c>
    </row>
    <row r="424" spans="1:6" x14ac:dyDescent="0.25">
      <c r="A424">
        <v>41.1</v>
      </c>
      <c r="B424" s="1">
        <v>1.1100000000000001E-15</v>
      </c>
      <c r="C424">
        <f t="shared" si="19"/>
        <v>1.1100000000000001E-15</v>
      </c>
      <c r="D424" s="1"/>
      <c r="E424" s="1">
        <f t="shared" si="20"/>
        <v>2.0472800000000004E-15</v>
      </c>
      <c r="F424" s="1">
        <f t="shared" si="18"/>
        <v>2.8708144979203809E-13</v>
      </c>
    </row>
    <row r="425" spans="1:6" x14ac:dyDescent="0.25">
      <c r="A425">
        <v>41.2</v>
      </c>
      <c r="B425" s="1">
        <v>4.28E-16</v>
      </c>
      <c r="C425">
        <f t="shared" si="19"/>
        <v>4.28E-16</v>
      </c>
      <c r="E425" s="1">
        <f t="shared" si="20"/>
        <v>1.3652800000000002E-15</v>
      </c>
      <c r="F425" s="1">
        <f t="shared" si="18"/>
        <v>1.9144746286393348E-13</v>
      </c>
    </row>
    <row r="426" spans="1:6" x14ac:dyDescent="0.25">
      <c r="A426">
        <v>41.3</v>
      </c>
      <c r="B426" s="1">
        <v>-3.55E-16</v>
      </c>
      <c r="C426">
        <f t="shared" si="19"/>
        <v>9.9999999999999998E-20</v>
      </c>
      <c r="E426" s="1">
        <f t="shared" si="20"/>
        <v>5.8228000000000007E-16</v>
      </c>
      <c r="F426" s="1">
        <f t="shared" si="18"/>
        <v>8.1650671420083197E-14</v>
      </c>
    </row>
    <row r="427" spans="1:6" x14ac:dyDescent="0.25">
      <c r="A427">
        <v>41.4</v>
      </c>
      <c r="B427" s="1">
        <v>-3.1100000000000002E-16</v>
      </c>
      <c r="C427">
        <f t="shared" si="19"/>
        <v>9.9999999999999998E-20</v>
      </c>
      <c r="E427" s="1">
        <f t="shared" si="20"/>
        <v>6.2628000000000009E-16</v>
      </c>
      <c r="F427" s="1">
        <f t="shared" si="18"/>
        <v>8.7820606060606078E-14</v>
      </c>
    </row>
    <row r="428" spans="1:6" x14ac:dyDescent="0.25">
      <c r="A428">
        <v>41.5</v>
      </c>
      <c r="B428" s="1">
        <v>-1.62E-17</v>
      </c>
      <c r="C428">
        <f t="shared" si="19"/>
        <v>9.9999999999999998E-20</v>
      </c>
      <c r="E428" s="1">
        <f t="shared" si="20"/>
        <v>9.2108000000000017E-16</v>
      </c>
      <c r="F428" s="1">
        <f t="shared" si="18"/>
        <v>1.2915916815210935E-13</v>
      </c>
    </row>
    <row r="429" spans="1:6" x14ac:dyDescent="0.25">
      <c r="A429">
        <v>41.6</v>
      </c>
      <c r="B429" s="1">
        <v>1.8700000000000001E-16</v>
      </c>
      <c r="C429">
        <f t="shared" si="19"/>
        <v>1.8700000000000001E-16</v>
      </c>
      <c r="E429" s="1">
        <f t="shared" si="20"/>
        <v>1.1242800000000002E-15</v>
      </c>
      <c r="F429" s="1">
        <f t="shared" si="18"/>
        <v>1.5765304812834229E-13</v>
      </c>
    </row>
    <row r="430" spans="1:6" x14ac:dyDescent="0.25">
      <c r="A430">
        <v>41.7</v>
      </c>
      <c r="B430" s="1">
        <v>-2.7400000000000001E-18</v>
      </c>
      <c r="C430">
        <f t="shared" si="19"/>
        <v>9.9999999999999998E-20</v>
      </c>
      <c r="E430" s="1">
        <f t="shared" si="20"/>
        <v>9.3454000000000019E-16</v>
      </c>
      <c r="F430" s="1">
        <f t="shared" si="18"/>
        <v>1.3104660724896023E-13</v>
      </c>
    </row>
    <row r="431" spans="1:6" x14ac:dyDescent="0.25">
      <c r="A431">
        <v>41.8</v>
      </c>
      <c r="B431" s="1">
        <v>4.7199999999999998E-16</v>
      </c>
      <c r="C431">
        <f t="shared" si="19"/>
        <v>4.7199999999999998E-16</v>
      </c>
      <c r="E431" s="1">
        <f t="shared" si="20"/>
        <v>1.4092800000000001E-15</v>
      </c>
      <c r="F431" s="1">
        <f t="shared" si="18"/>
        <v>1.9761739750445636E-13</v>
      </c>
    </row>
    <row r="432" spans="1:6" x14ac:dyDescent="0.25">
      <c r="A432">
        <v>41.9</v>
      </c>
      <c r="B432" s="1">
        <v>1.79E-16</v>
      </c>
      <c r="C432">
        <f t="shared" si="19"/>
        <v>1.79E-16</v>
      </c>
      <c r="E432" s="1">
        <f t="shared" si="20"/>
        <v>1.1162800000000001E-15</v>
      </c>
      <c r="F432" s="1">
        <f t="shared" si="18"/>
        <v>1.5653124183006538E-13</v>
      </c>
    </row>
    <row r="433" spans="1:6" x14ac:dyDescent="0.25">
      <c r="A433">
        <v>42</v>
      </c>
      <c r="B433" s="1">
        <v>3.9500000000000001E-16</v>
      </c>
      <c r="C433">
        <f t="shared" si="19"/>
        <v>3.9500000000000001E-16</v>
      </c>
      <c r="E433" s="1">
        <f t="shared" si="20"/>
        <v>1.33228E-15</v>
      </c>
      <c r="F433" s="1">
        <f t="shared" si="18"/>
        <v>1.8682001188354131E-13</v>
      </c>
    </row>
    <row r="434" spans="1:6" x14ac:dyDescent="0.25">
      <c r="A434">
        <v>42.1</v>
      </c>
      <c r="B434" s="1">
        <v>5.16E-16</v>
      </c>
      <c r="C434">
        <f t="shared" si="19"/>
        <v>5.16E-16</v>
      </c>
      <c r="E434" s="1">
        <f t="shared" si="20"/>
        <v>1.4532800000000002E-15</v>
      </c>
      <c r="F434" s="1">
        <f t="shared" si="18"/>
        <v>2.0378733214497924E-13</v>
      </c>
    </row>
    <row r="435" spans="1:6" x14ac:dyDescent="0.25">
      <c r="A435">
        <v>42.2</v>
      </c>
      <c r="B435" s="1">
        <v>3.8799999999999999E-16</v>
      </c>
      <c r="C435">
        <f t="shared" si="19"/>
        <v>3.8799999999999999E-16</v>
      </c>
      <c r="E435" s="1">
        <f t="shared" si="20"/>
        <v>1.3252800000000001E-15</v>
      </c>
      <c r="F435" s="1">
        <f t="shared" si="18"/>
        <v>1.8583843137254905E-13</v>
      </c>
    </row>
    <row r="436" spans="1:6" x14ac:dyDescent="0.25">
      <c r="A436">
        <v>42.3</v>
      </c>
      <c r="B436" s="1">
        <v>-2.5000000000000002E-16</v>
      </c>
      <c r="C436">
        <f t="shared" si="19"/>
        <v>9.9999999999999998E-20</v>
      </c>
      <c r="E436" s="1">
        <f t="shared" si="20"/>
        <v>6.872800000000001E-16</v>
      </c>
      <c r="F436" s="1">
        <f t="shared" si="18"/>
        <v>9.6374379084967335E-14</v>
      </c>
    </row>
    <row r="437" spans="1:6" x14ac:dyDescent="0.25">
      <c r="A437">
        <v>42.4</v>
      </c>
      <c r="B437" s="1">
        <v>5.8600000000000006E-17</v>
      </c>
      <c r="C437">
        <f t="shared" si="19"/>
        <v>5.8600000000000006E-17</v>
      </c>
      <c r="E437" s="1">
        <f t="shared" si="20"/>
        <v>9.9588000000000012E-16</v>
      </c>
      <c r="F437" s="1">
        <f t="shared" si="18"/>
        <v>1.3964805704099823E-13</v>
      </c>
    </row>
    <row r="438" spans="1:6" x14ac:dyDescent="0.25">
      <c r="A438">
        <v>42.5</v>
      </c>
      <c r="B438" s="1">
        <v>-6.1999999999999997E-17</v>
      </c>
      <c r="C438">
        <f t="shared" si="19"/>
        <v>9.9999999999999998E-20</v>
      </c>
      <c r="E438" s="1">
        <f t="shared" si="20"/>
        <v>8.7528000000000009E-16</v>
      </c>
      <c r="F438" s="1">
        <f t="shared" si="18"/>
        <v>1.2273682709447417E-13</v>
      </c>
    </row>
    <row r="439" spans="1:6" x14ac:dyDescent="0.25">
      <c r="A439">
        <v>42.6</v>
      </c>
      <c r="B439" s="1">
        <v>-5.47E-17</v>
      </c>
      <c r="C439">
        <f t="shared" si="19"/>
        <v>9.9999999999999998E-20</v>
      </c>
      <c r="E439" s="1">
        <f t="shared" si="20"/>
        <v>8.8258000000000013E-16</v>
      </c>
      <c r="F439" s="1">
        <f t="shared" si="18"/>
        <v>1.2376047534165184E-13</v>
      </c>
    </row>
    <row r="440" spans="1:6" x14ac:dyDescent="0.25">
      <c r="A440">
        <v>42.7</v>
      </c>
      <c r="B440" s="1">
        <v>9.4899999999999999E-17</v>
      </c>
      <c r="C440">
        <f t="shared" si="19"/>
        <v>9.4899999999999999E-17</v>
      </c>
      <c r="E440" s="1">
        <f t="shared" si="20"/>
        <v>1.0321800000000001E-15</v>
      </c>
      <c r="F440" s="1">
        <f t="shared" si="18"/>
        <v>1.4473825311942961E-13</v>
      </c>
    </row>
    <row r="441" spans="1:6" x14ac:dyDescent="0.25">
      <c r="A441">
        <v>42.8</v>
      </c>
      <c r="B441" s="1">
        <v>4.1600000000000001E-16</v>
      </c>
      <c r="C441">
        <f t="shared" si="19"/>
        <v>4.1600000000000001E-16</v>
      </c>
      <c r="E441" s="1">
        <f t="shared" si="20"/>
        <v>1.3532800000000002E-15</v>
      </c>
      <c r="F441" s="1">
        <f t="shared" si="18"/>
        <v>1.8976475341651814E-13</v>
      </c>
    </row>
    <row r="442" spans="1:6" x14ac:dyDescent="0.25">
      <c r="A442">
        <v>42.9</v>
      </c>
      <c r="B442" s="1">
        <v>1.2300000000000001E-15</v>
      </c>
      <c r="C442">
        <f t="shared" si="19"/>
        <v>1.2300000000000001E-15</v>
      </c>
      <c r="E442" s="1">
        <f t="shared" si="20"/>
        <v>2.16728E-15</v>
      </c>
      <c r="F442" s="1">
        <f t="shared" si="18"/>
        <v>3.0390854426619133E-13</v>
      </c>
    </row>
    <row r="443" spans="1:6" x14ac:dyDescent="0.25">
      <c r="A443">
        <v>43</v>
      </c>
      <c r="B443" s="1">
        <v>2.2200000000000002E-15</v>
      </c>
      <c r="C443">
        <f t="shared" si="19"/>
        <v>2.2200000000000002E-15</v>
      </c>
      <c r="E443" s="1">
        <f t="shared" si="20"/>
        <v>3.1572800000000003E-15</v>
      </c>
      <c r="F443" s="1">
        <f t="shared" si="18"/>
        <v>4.4273207367795607E-13</v>
      </c>
    </row>
    <row r="444" spans="1:6" x14ac:dyDescent="0.25">
      <c r="A444">
        <v>43.1</v>
      </c>
      <c r="B444" s="1">
        <v>2.6E-15</v>
      </c>
      <c r="C444">
        <f t="shared" si="19"/>
        <v>2.6E-15</v>
      </c>
      <c r="E444" s="1">
        <f t="shared" si="20"/>
        <v>3.5372800000000002E-15</v>
      </c>
      <c r="F444" s="1">
        <f t="shared" si="18"/>
        <v>4.9601787284610815E-13</v>
      </c>
    </row>
    <row r="445" spans="1:6" x14ac:dyDescent="0.25">
      <c r="A445">
        <v>43.2</v>
      </c>
      <c r="B445" s="1">
        <v>4.0199999999999998E-15</v>
      </c>
      <c r="C445">
        <f t="shared" si="19"/>
        <v>4.0199999999999998E-15</v>
      </c>
      <c r="E445" s="1">
        <f t="shared" si="20"/>
        <v>4.95728E-15</v>
      </c>
      <c r="F445" s="1">
        <f t="shared" si="18"/>
        <v>6.9513849079025552E-13</v>
      </c>
    </row>
    <row r="446" spans="1:6" x14ac:dyDescent="0.25">
      <c r="A446">
        <v>43.3</v>
      </c>
      <c r="B446" s="1">
        <v>5.4000000000000002E-15</v>
      </c>
      <c r="C446">
        <f t="shared" si="19"/>
        <v>5.4000000000000002E-15</v>
      </c>
      <c r="D446" s="1"/>
      <c r="E446" s="1">
        <f t="shared" si="20"/>
        <v>6.3372800000000003E-15</v>
      </c>
      <c r="F446" s="1">
        <f t="shared" si="18"/>
        <v>8.8865007724301847E-13</v>
      </c>
    </row>
    <row r="447" spans="1:6" x14ac:dyDescent="0.25">
      <c r="A447">
        <v>43.4</v>
      </c>
      <c r="B447" s="1">
        <v>7.7599999999999999E-15</v>
      </c>
      <c r="C447">
        <f t="shared" si="19"/>
        <v>7.7599999999999999E-15</v>
      </c>
      <c r="D447" s="1">
        <f>C447</f>
        <v>7.7599999999999999E-15</v>
      </c>
      <c r="E447" s="1">
        <f t="shared" si="20"/>
        <v>8.6972800000000008E-15</v>
      </c>
      <c r="F447" s="1">
        <f t="shared" si="18"/>
        <v>1.2195829352347001E-12</v>
      </c>
    </row>
    <row r="448" spans="1:6" x14ac:dyDescent="0.25">
      <c r="A448">
        <v>43.5</v>
      </c>
      <c r="B448" s="1">
        <v>1.26E-14</v>
      </c>
      <c r="C448">
        <f t="shared" si="19"/>
        <v>1.26E-14</v>
      </c>
      <c r="E448" s="1">
        <f t="shared" si="20"/>
        <v>1.3537279999999999E-14</v>
      </c>
      <c r="F448" s="1">
        <f t="shared" si="18"/>
        <v>1.8982757456922161E-12</v>
      </c>
    </row>
    <row r="449" spans="1:6" x14ac:dyDescent="0.25">
      <c r="A449">
        <v>43.6</v>
      </c>
      <c r="B449" s="1">
        <v>2.38E-14</v>
      </c>
      <c r="C449">
        <f t="shared" si="19"/>
        <v>2.38E-14</v>
      </c>
      <c r="E449" s="1">
        <f t="shared" si="20"/>
        <v>2.4737280000000001E-14</v>
      </c>
      <c r="F449" s="1">
        <f t="shared" si="18"/>
        <v>3.4688045632798578E-12</v>
      </c>
    </row>
    <row r="450" spans="1:6" x14ac:dyDescent="0.25">
      <c r="A450">
        <v>43.7</v>
      </c>
      <c r="B450" s="1">
        <v>7.9799999999999998E-14</v>
      </c>
      <c r="C450">
        <f t="shared" si="19"/>
        <v>7.9799999999999998E-14</v>
      </c>
      <c r="E450" s="1">
        <f t="shared" si="20"/>
        <v>8.0737280000000002E-14</v>
      </c>
      <c r="F450" s="1">
        <f t="shared" si="18"/>
        <v>1.1321448651218064E-11</v>
      </c>
    </row>
    <row r="451" spans="1:6" x14ac:dyDescent="0.25">
      <c r="A451">
        <v>43.8</v>
      </c>
      <c r="B451" s="1">
        <v>1.4999999999999999E-13</v>
      </c>
      <c r="C451">
        <f t="shared" si="19"/>
        <v>1.4999999999999999E-13</v>
      </c>
      <c r="E451" s="1">
        <f t="shared" si="20"/>
        <v>1.5093728E-13</v>
      </c>
      <c r="F451" s="1">
        <f t="shared" si="18"/>
        <v>2.1165298918597741E-11</v>
      </c>
    </row>
    <row r="452" spans="1:6" x14ac:dyDescent="0.25">
      <c r="A452">
        <v>43.9</v>
      </c>
      <c r="B452" s="1">
        <v>2.5500000000000002E-13</v>
      </c>
      <c r="C452">
        <f t="shared" si="19"/>
        <v>2.5500000000000002E-13</v>
      </c>
      <c r="E452" s="1">
        <f t="shared" si="20"/>
        <v>2.5593728E-13</v>
      </c>
      <c r="F452" s="1">
        <f t="shared" si="18"/>
        <v>3.5889006583481882E-11</v>
      </c>
    </row>
    <row r="453" spans="1:6" x14ac:dyDescent="0.25">
      <c r="A453">
        <v>44</v>
      </c>
      <c r="B453" s="1">
        <v>2.2099999999999999E-13</v>
      </c>
      <c r="C453">
        <f t="shared" si="19"/>
        <v>2.2099999999999999E-13</v>
      </c>
      <c r="E453" s="1">
        <f t="shared" si="20"/>
        <v>2.2193728E-13</v>
      </c>
      <c r="F453" s="1">
        <f t="shared" si="18"/>
        <v>3.1121329815805111E-11</v>
      </c>
    </row>
    <row r="454" spans="1:6" x14ac:dyDescent="0.25">
      <c r="A454">
        <v>44.1</v>
      </c>
      <c r="B454" s="1">
        <v>1.1999999999999999E-13</v>
      </c>
      <c r="C454">
        <f t="shared" si="19"/>
        <v>1.1999999999999999E-13</v>
      </c>
      <c r="E454" s="1">
        <f t="shared" si="20"/>
        <v>1.2093728E-13</v>
      </c>
      <c r="F454" s="1">
        <f t="shared" si="18"/>
        <v>1.6958525300059419E-11</v>
      </c>
    </row>
    <row r="455" spans="1:6" x14ac:dyDescent="0.25">
      <c r="A455">
        <v>44.2</v>
      </c>
      <c r="B455" s="1">
        <v>2.3E-14</v>
      </c>
      <c r="C455">
        <f t="shared" si="19"/>
        <v>2.3E-14</v>
      </c>
      <c r="E455" s="1">
        <f t="shared" si="20"/>
        <v>2.3937280000000001E-14</v>
      </c>
      <c r="F455" s="1">
        <f t="shared" si="18"/>
        <v>3.3566239334521688E-12</v>
      </c>
    </row>
    <row r="456" spans="1:6" x14ac:dyDescent="0.25">
      <c r="A456">
        <v>44.3</v>
      </c>
      <c r="B456" s="1">
        <v>5.8999999999999996E-15</v>
      </c>
      <c r="C456">
        <f t="shared" si="19"/>
        <v>5.8999999999999996E-15</v>
      </c>
      <c r="E456" s="1">
        <f t="shared" si="20"/>
        <v>6.8372799999999997E-15</v>
      </c>
      <c r="F456" s="1">
        <f t="shared" si="18"/>
        <v>9.5876297088532388E-13</v>
      </c>
    </row>
    <row r="457" spans="1:6" x14ac:dyDescent="0.25">
      <c r="A457">
        <v>44.4</v>
      </c>
      <c r="B457" s="1">
        <v>2.1799999999999999E-15</v>
      </c>
      <c r="C457">
        <f t="shared" si="19"/>
        <v>2.1799999999999999E-15</v>
      </c>
      <c r="E457" s="1">
        <f t="shared" si="20"/>
        <v>3.11728E-15</v>
      </c>
      <c r="F457" s="1">
        <f t="shared" si="18"/>
        <v>4.3712304218657159E-13</v>
      </c>
    </row>
    <row r="458" spans="1:6" x14ac:dyDescent="0.25">
      <c r="A458">
        <v>44.5</v>
      </c>
      <c r="B458" s="1">
        <v>9.4700000000000001E-16</v>
      </c>
      <c r="C458">
        <f t="shared" si="19"/>
        <v>9.4700000000000001E-16</v>
      </c>
      <c r="E458" s="1">
        <f t="shared" si="20"/>
        <v>1.8842799999999999E-15</v>
      </c>
      <c r="F458" s="1">
        <f t="shared" si="18"/>
        <v>2.6422464646464644E-13</v>
      </c>
    </row>
    <row r="459" spans="1:6" x14ac:dyDescent="0.25">
      <c r="A459">
        <v>44.6</v>
      </c>
      <c r="B459" s="1">
        <v>3.2699999999999999E-16</v>
      </c>
      <c r="C459">
        <f t="shared" si="19"/>
        <v>3.2699999999999999E-16</v>
      </c>
      <c r="E459" s="1">
        <f t="shared" si="20"/>
        <v>1.2642800000000001E-15</v>
      </c>
      <c r="F459" s="1">
        <f t="shared" si="18"/>
        <v>1.7728465834818779E-13</v>
      </c>
    </row>
    <row r="460" spans="1:6" x14ac:dyDescent="0.25">
      <c r="A460">
        <v>44.7</v>
      </c>
      <c r="B460" s="1">
        <v>3.8799999999999999E-16</v>
      </c>
      <c r="C460">
        <f t="shared" si="19"/>
        <v>3.8799999999999999E-16</v>
      </c>
      <c r="E460" s="1">
        <f t="shared" si="20"/>
        <v>1.3252800000000001E-15</v>
      </c>
      <c r="F460" s="1">
        <f t="shared" si="18"/>
        <v>1.8583843137254905E-13</v>
      </c>
    </row>
    <row r="461" spans="1:6" x14ac:dyDescent="0.25">
      <c r="A461">
        <v>44.8</v>
      </c>
      <c r="B461" s="1">
        <v>1.2E-15</v>
      </c>
      <c r="C461">
        <f t="shared" si="19"/>
        <v>1.2E-15</v>
      </c>
      <c r="E461" s="1">
        <f t="shared" si="20"/>
        <v>2.1372799999999999E-15</v>
      </c>
      <c r="F461" s="1">
        <f t="shared" si="18"/>
        <v>2.9970177064765298E-13</v>
      </c>
    </row>
    <row r="462" spans="1:6" x14ac:dyDescent="0.25">
      <c r="A462">
        <v>44.9</v>
      </c>
      <c r="B462" s="1">
        <v>2.1999999999999999E-15</v>
      </c>
      <c r="C462">
        <f t="shared" si="19"/>
        <v>2.1999999999999999E-15</v>
      </c>
      <c r="E462" s="1">
        <f t="shared" si="20"/>
        <v>3.13728E-15</v>
      </c>
      <c r="F462" s="1">
        <f t="shared" si="18"/>
        <v>4.3992755793226381E-13</v>
      </c>
    </row>
    <row r="463" spans="1:6" x14ac:dyDescent="0.25">
      <c r="A463">
        <v>45</v>
      </c>
      <c r="B463" s="1">
        <v>2.43E-15</v>
      </c>
      <c r="C463">
        <f t="shared" si="19"/>
        <v>2.43E-15</v>
      </c>
      <c r="E463" s="1">
        <f t="shared" si="20"/>
        <v>3.3672800000000002E-15</v>
      </c>
      <c r="F463" s="1">
        <f t="shared" si="18"/>
        <v>4.721794890077243E-13</v>
      </c>
    </row>
    <row r="464" spans="1:6" x14ac:dyDescent="0.25">
      <c r="A464">
        <v>45.1</v>
      </c>
      <c r="B464" s="1">
        <v>2.33E-15</v>
      </c>
      <c r="C464">
        <f t="shared" si="19"/>
        <v>2.33E-15</v>
      </c>
      <c r="E464" s="1">
        <f t="shared" si="20"/>
        <v>3.2672800000000001E-15</v>
      </c>
      <c r="F464" s="1">
        <f t="shared" si="18"/>
        <v>4.5815691027926328E-13</v>
      </c>
    </row>
    <row r="465" spans="1:6" x14ac:dyDescent="0.25">
      <c r="A465">
        <v>45.2</v>
      </c>
      <c r="B465" s="1">
        <v>1.0399999999999999E-15</v>
      </c>
      <c r="C465">
        <f t="shared" si="19"/>
        <v>1.0399999999999999E-15</v>
      </c>
      <c r="E465" s="1">
        <f t="shared" si="20"/>
        <v>1.9772800000000001E-15</v>
      </c>
      <c r="F465" s="1">
        <f t="shared" si="18"/>
        <v>2.7726564468211527E-13</v>
      </c>
    </row>
    <row r="466" spans="1:6" x14ac:dyDescent="0.25">
      <c r="A466">
        <v>45.3</v>
      </c>
      <c r="B466" s="1">
        <v>2.4799999999999999E-16</v>
      </c>
      <c r="C466">
        <f t="shared" si="19"/>
        <v>2.4799999999999999E-16</v>
      </c>
      <c r="E466" s="1">
        <f t="shared" si="20"/>
        <v>1.1852800000000002E-15</v>
      </c>
      <c r="F466" s="1">
        <f t="shared" si="18"/>
        <v>1.6620682115270355E-13</v>
      </c>
    </row>
    <row r="467" spans="1:6" x14ac:dyDescent="0.25">
      <c r="A467">
        <v>45.4</v>
      </c>
      <c r="B467" s="1">
        <v>7.8599999999999998E-17</v>
      </c>
      <c r="C467">
        <f t="shared" si="19"/>
        <v>7.8599999999999998E-17</v>
      </c>
      <c r="E467" s="1">
        <f t="shared" si="20"/>
        <v>1.0158800000000001E-15</v>
      </c>
      <c r="F467" s="1">
        <f t="shared" si="18"/>
        <v>1.4245257278669044E-13</v>
      </c>
    </row>
    <row r="468" spans="1:6" x14ac:dyDescent="0.25">
      <c r="A468">
        <v>45.5</v>
      </c>
      <c r="B468" s="1">
        <v>-2.5600000000000002E-16</v>
      </c>
      <c r="C468">
        <f t="shared" si="19"/>
        <v>9.9999999999999998E-20</v>
      </c>
      <c r="E468" s="1">
        <f t="shared" si="20"/>
        <v>6.812800000000001E-16</v>
      </c>
      <c r="F468" s="1">
        <f t="shared" si="18"/>
        <v>9.5533024361259668E-14</v>
      </c>
    </row>
    <row r="469" spans="1:6" x14ac:dyDescent="0.25">
      <c r="A469">
        <v>45.6</v>
      </c>
      <c r="B469" s="1">
        <v>-2.9500000000000001E-16</v>
      </c>
      <c r="C469">
        <f t="shared" si="19"/>
        <v>9.9999999999999998E-20</v>
      </c>
      <c r="E469" s="1">
        <f t="shared" si="20"/>
        <v>6.4228000000000006E-16</v>
      </c>
      <c r="F469" s="1">
        <f t="shared" si="18"/>
        <v>9.006421865715984E-14</v>
      </c>
    </row>
    <row r="470" spans="1:6" x14ac:dyDescent="0.25">
      <c r="A470">
        <v>45.7</v>
      </c>
      <c r="B470" s="1">
        <v>-7.2599999999999999E-17</v>
      </c>
      <c r="C470">
        <f t="shared" si="19"/>
        <v>9.9999999999999998E-20</v>
      </c>
      <c r="E470" s="1">
        <f t="shared" si="20"/>
        <v>8.6468000000000008E-16</v>
      </c>
      <c r="F470" s="1">
        <f t="shared" si="18"/>
        <v>1.2125043374925729E-13</v>
      </c>
    </row>
    <row r="471" spans="1:6" x14ac:dyDescent="0.25">
      <c r="A471">
        <v>45.8</v>
      </c>
      <c r="B471" s="1">
        <v>-1.5399999999999999E-16</v>
      </c>
      <c r="C471">
        <f t="shared" si="19"/>
        <v>9.9999999999999998E-20</v>
      </c>
      <c r="E471" s="1">
        <f t="shared" si="20"/>
        <v>7.8328000000000018E-16</v>
      </c>
      <c r="F471" s="1">
        <f t="shared" ref="F471:F534" si="21">E471*Leak_Rate_Cal_factor_per_sqcm</f>
        <v>1.0983605466428998E-13</v>
      </c>
    </row>
    <row r="472" spans="1:6" x14ac:dyDescent="0.25">
      <c r="A472">
        <v>45.9</v>
      </c>
      <c r="B472" s="1">
        <v>3.6200000000000002E-16</v>
      </c>
      <c r="C472">
        <f t="shared" ref="C472:C535" si="22">IF(B472&lt;C$22,C$22,B472)</f>
        <v>3.6200000000000002E-16</v>
      </c>
      <c r="E472" s="1">
        <f t="shared" ref="E472:E535" si="23">B472-E$22</f>
        <v>1.2992800000000001E-15</v>
      </c>
      <c r="F472" s="1">
        <f t="shared" si="21"/>
        <v>1.8219256090314915E-13</v>
      </c>
    </row>
    <row r="473" spans="1:6" x14ac:dyDescent="0.25">
      <c r="A473">
        <v>46</v>
      </c>
      <c r="B473" s="1">
        <v>5.2599999999999997E-16</v>
      </c>
      <c r="C473">
        <f t="shared" si="22"/>
        <v>5.2599999999999997E-16</v>
      </c>
      <c r="E473" s="1">
        <f t="shared" si="23"/>
        <v>1.46328E-15</v>
      </c>
      <c r="F473" s="1">
        <f t="shared" si="21"/>
        <v>2.0518959001782532E-13</v>
      </c>
    </row>
    <row r="474" spans="1:6" x14ac:dyDescent="0.25">
      <c r="A474">
        <v>46.1</v>
      </c>
      <c r="B474" s="1">
        <v>8.6900000000000002E-16</v>
      </c>
      <c r="C474">
        <f t="shared" si="22"/>
        <v>8.6900000000000002E-16</v>
      </c>
      <c r="E474" s="1">
        <f t="shared" si="23"/>
        <v>1.8062800000000002E-15</v>
      </c>
      <c r="F474" s="1">
        <f t="shared" si="21"/>
        <v>2.5328703505644686E-13</v>
      </c>
    </row>
    <row r="475" spans="1:6" x14ac:dyDescent="0.25">
      <c r="A475">
        <v>46.2</v>
      </c>
      <c r="B475" s="1">
        <v>3.2300000000000002E-16</v>
      </c>
      <c r="C475">
        <f t="shared" si="22"/>
        <v>3.2300000000000002E-16</v>
      </c>
      <c r="E475" s="1">
        <f t="shared" si="23"/>
        <v>1.26028E-15</v>
      </c>
      <c r="F475" s="1">
        <f t="shared" si="21"/>
        <v>1.7672375519904934E-13</v>
      </c>
    </row>
    <row r="476" spans="1:6" x14ac:dyDescent="0.25">
      <c r="A476">
        <v>46.3</v>
      </c>
      <c r="B476" s="1">
        <v>-2.8300000000000001E-16</v>
      </c>
      <c r="C476">
        <f t="shared" si="22"/>
        <v>9.9999999999999998E-20</v>
      </c>
      <c r="E476" s="1">
        <f t="shared" si="23"/>
        <v>6.5428000000000005E-16</v>
      </c>
      <c r="F476" s="1">
        <f t="shared" si="21"/>
        <v>9.1746928104575174E-14</v>
      </c>
    </row>
    <row r="477" spans="1:6" x14ac:dyDescent="0.25">
      <c r="A477">
        <v>46.4</v>
      </c>
      <c r="B477" s="1">
        <v>-2.8900000000000001E-16</v>
      </c>
      <c r="C477">
        <f t="shared" si="22"/>
        <v>9.9999999999999998E-20</v>
      </c>
      <c r="E477" s="1">
        <f t="shared" si="23"/>
        <v>6.4828000000000015E-16</v>
      </c>
      <c r="F477" s="1">
        <f t="shared" si="21"/>
        <v>9.0905573380867519E-14</v>
      </c>
    </row>
    <row r="478" spans="1:6" x14ac:dyDescent="0.25">
      <c r="A478">
        <v>46.5</v>
      </c>
      <c r="B478" s="1">
        <v>-5.3600000000000003E-16</v>
      </c>
      <c r="C478">
        <f t="shared" si="22"/>
        <v>9.9999999999999998E-20</v>
      </c>
      <c r="E478" s="1">
        <f t="shared" si="23"/>
        <v>4.0128000000000008E-16</v>
      </c>
      <c r="F478" s="1">
        <f t="shared" si="21"/>
        <v>5.6269803921568641E-14</v>
      </c>
    </row>
    <row r="479" spans="1:6" x14ac:dyDescent="0.25">
      <c r="A479">
        <v>46.6</v>
      </c>
      <c r="B479" s="1">
        <v>-2.2300000000000002E-16</v>
      </c>
      <c r="C479">
        <f t="shared" si="22"/>
        <v>9.9999999999999998E-20</v>
      </c>
      <c r="E479" s="1">
        <f t="shared" si="23"/>
        <v>7.1428000000000004E-16</v>
      </c>
      <c r="F479" s="1">
        <f t="shared" si="21"/>
        <v>1.0016047534165182E-13</v>
      </c>
    </row>
    <row r="480" spans="1:6" x14ac:dyDescent="0.25">
      <c r="A480">
        <v>46.7</v>
      </c>
      <c r="B480" s="1">
        <v>-2.55E-16</v>
      </c>
      <c r="C480">
        <f t="shared" si="22"/>
        <v>9.9999999999999998E-20</v>
      </c>
      <c r="E480" s="1">
        <f t="shared" si="23"/>
        <v>6.8228000000000011E-16</v>
      </c>
      <c r="F480" s="1">
        <f t="shared" si="21"/>
        <v>9.5673250148544281E-14</v>
      </c>
    </row>
    <row r="481" spans="1:6" x14ac:dyDescent="0.25">
      <c r="A481">
        <v>46.8</v>
      </c>
      <c r="B481" s="1">
        <v>-1.8899999999999999E-16</v>
      </c>
      <c r="C481">
        <f t="shared" si="22"/>
        <v>9.9999999999999998E-20</v>
      </c>
      <c r="E481" s="1">
        <f t="shared" si="23"/>
        <v>7.482800000000001E-16</v>
      </c>
      <c r="F481" s="1">
        <f t="shared" si="21"/>
        <v>1.0492815210932859E-13</v>
      </c>
    </row>
    <row r="482" spans="1:6" x14ac:dyDescent="0.25">
      <c r="A482">
        <v>46.9</v>
      </c>
      <c r="B482" s="1">
        <v>-3.5099999999999998E-16</v>
      </c>
      <c r="C482">
        <f t="shared" si="22"/>
        <v>9.9999999999999998E-20</v>
      </c>
      <c r="E482" s="1">
        <f t="shared" si="23"/>
        <v>5.8628000000000013E-16</v>
      </c>
      <c r="F482" s="1">
        <f t="shared" si="21"/>
        <v>8.221157456922165E-14</v>
      </c>
    </row>
    <row r="483" spans="1:6" x14ac:dyDescent="0.25">
      <c r="A483">
        <v>47</v>
      </c>
      <c r="B483" s="1">
        <v>1.11E-16</v>
      </c>
      <c r="C483">
        <f t="shared" si="22"/>
        <v>1.11E-16</v>
      </c>
      <c r="E483" s="1">
        <f t="shared" si="23"/>
        <v>1.0482800000000001E-15</v>
      </c>
      <c r="F483" s="1">
        <f t="shared" si="21"/>
        <v>1.4699588829471186E-13</v>
      </c>
    </row>
    <row r="484" spans="1:6" x14ac:dyDescent="0.25">
      <c r="A484">
        <v>47.1</v>
      </c>
      <c r="B484" s="1">
        <v>7.0099999999999995E-17</v>
      </c>
      <c r="C484">
        <f t="shared" si="22"/>
        <v>7.0099999999999995E-17</v>
      </c>
      <c r="E484" s="1">
        <f t="shared" si="23"/>
        <v>1.0073800000000002E-15</v>
      </c>
      <c r="F484" s="1">
        <f t="shared" si="21"/>
        <v>1.4126065359477128E-13</v>
      </c>
    </row>
    <row r="485" spans="1:6" x14ac:dyDescent="0.25">
      <c r="A485">
        <v>47.2</v>
      </c>
      <c r="B485" s="1">
        <v>-4.43E-16</v>
      </c>
      <c r="C485">
        <f t="shared" si="22"/>
        <v>9.9999999999999998E-20</v>
      </c>
      <c r="E485" s="1">
        <f t="shared" si="23"/>
        <v>4.9428000000000012E-16</v>
      </c>
      <c r="F485" s="1">
        <f t="shared" si="21"/>
        <v>6.9310802139037445E-14</v>
      </c>
    </row>
    <row r="486" spans="1:6" x14ac:dyDescent="0.25">
      <c r="A486">
        <v>47.3</v>
      </c>
      <c r="B486" s="1">
        <v>-5.0699999999999996E-16</v>
      </c>
      <c r="C486">
        <f t="shared" si="22"/>
        <v>9.9999999999999998E-20</v>
      </c>
      <c r="E486" s="1">
        <f t="shared" si="23"/>
        <v>4.3028000000000016E-16</v>
      </c>
      <c r="F486" s="1">
        <f t="shared" si="21"/>
        <v>6.0336351752822362E-14</v>
      </c>
    </row>
    <row r="487" spans="1:6" x14ac:dyDescent="0.25">
      <c r="A487">
        <v>47.4</v>
      </c>
      <c r="B487" s="1">
        <v>-3.6800000000000001E-16</v>
      </c>
      <c r="C487">
        <f t="shared" si="22"/>
        <v>9.9999999999999998E-20</v>
      </c>
      <c r="E487" s="1">
        <f t="shared" si="23"/>
        <v>5.6928000000000005E-16</v>
      </c>
      <c r="F487" s="1">
        <f t="shared" si="21"/>
        <v>7.982773618538325E-14</v>
      </c>
    </row>
    <row r="488" spans="1:6" x14ac:dyDescent="0.25">
      <c r="A488">
        <v>47.5</v>
      </c>
      <c r="B488" s="1">
        <v>-3.7400000000000001E-16</v>
      </c>
      <c r="C488">
        <f t="shared" si="22"/>
        <v>9.9999999999999998E-20</v>
      </c>
      <c r="E488" s="1">
        <f t="shared" si="23"/>
        <v>5.6328000000000015E-16</v>
      </c>
      <c r="F488" s="1">
        <f t="shared" si="21"/>
        <v>7.8986381461675608E-14</v>
      </c>
    </row>
    <row r="489" spans="1:6" x14ac:dyDescent="0.25">
      <c r="A489">
        <v>47.6</v>
      </c>
      <c r="B489" s="1">
        <v>-3.8699999999999998E-16</v>
      </c>
      <c r="C489">
        <f t="shared" si="22"/>
        <v>9.9999999999999998E-20</v>
      </c>
      <c r="E489" s="1">
        <f t="shared" si="23"/>
        <v>5.5028000000000014E-16</v>
      </c>
      <c r="F489" s="1">
        <f t="shared" si="21"/>
        <v>7.7163446226975661E-14</v>
      </c>
    </row>
    <row r="490" spans="1:6" x14ac:dyDescent="0.25">
      <c r="A490">
        <v>47.7</v>
      </c>
      <c r="B490" s="1">
        <v>-2.2900000000000002E-16</v>
      </c>
      <c r="C490">
        <f t="shared" si="22"/>
        <v>9.9999999999999998E-20</v>
      </c>
      <c r="E490" s="1">
        <f t="shared" si="23"/>
        <v>7.0828000000000014E-16</v>
      </c>
      <c r="F490" s="1">
        <f t="shared" si="21"/>
        <v>9.9319120617944175E-14</v>
      </c>
    </row>
    <row r="491" spans="1:6" x14ac:dyDescent="0.25">
      <c r="A491">
        <v>47.8</v>
      </c>
      <c r="B491" s="1">
        <v>1.24E-17</v>
      </c>
      <c r="C491">
        <f t="shared" si="22"/>
        <v>1.24E-17</v>
      </c>
      <c r="E491" s="1">
        <f t="shared" si="23"/>
        <v>9.4968000000000008E-16</v>
      </c>
      <c r="F491" s="1">
        <f t="shared" si="21"/>
        <v>1.3316962566844921E-13</v>
      </c>
    </row>
    <row r="492" spans="1:6" x14ac:dyDescent="0.25">
      <c r="A492">
        <v>47.9</v>
      </c>
      <c r="B492" s="1">
        <v>-2.1599999999999999E-17</v>
      </c>
      <c r="C492">
        <f t="shared" si="22"/>
        <v>9.9999999999999998E-20</v>
      </c>
      <c r="E492" s="1">
        <f t="shared" si="23"/>
        <v>9.1568000000000012E-16</v>
      </c>
      <c r="F492" s="1">
        <f t="shared" si="21"/>
        <v>1.2840194890077244E-13</v>
      </c>
    </row>
    <row r="493" spans="1:6" x14ac:dyDescent="0.25">
      <c r="A493">
        <v>48</v>
      </c>
      <c r="B493" s="1">
        <v>-1.85E-16</v>
      </c>
      <c r="C493">
        <f t="shared" si="22"/>
        <v>9.9999999999999998E-20</v>
      </c>
      <c r="E493" s="1">
        <f t="shared" si="23"/>
        <v>7.5228000000000007E-16</v>
      </c>
      <c r="F493" s="1">
        <f t="shared" si="21"/>
        <v>1.0548905525846703E-13</v>
      </c>
    </row>
    <row r="494" spans="1:6" x14ac:dyDescent="0.25">
      <c r="A494">
        <v>48.1</v>
      </c>
      <c r="B494" s="1">
        <v>-3.9200000000000001E-16</v>
      </c>
      <c r="C494">
        <f t="shared" si="22"/>
        <v>9.9999999999999998E-20</v>
      </c>
      <c r="E494" s="1">
        <f t="shared" si="23"/>
        <v>5.4528000000000006E-16</v>
      </c>
      <c r="F494" s="1">
        <f t="shared" si="21"/>
        <v>7.6462317290552595E-14</v>
      </c>
    </row>
    <row r="495" spans="1:6" x14ac:dyDescent="0.25">
      <c r="A495">
        <v>48.2</v>
      </c>
      <c r="B495" s="1">
        <v>-5.6299999999999998E-16</v>
      </c>
      <c r="C495">
        <f t="shared" si="22"/>
        <v>9.9999999999999998E-20</v>
      </c>
      <c r="E495" s="1">
        <f t="shared" si="23"/>
        <v>3.7428000000000014E-16</v>
      </c>
      <c r="F495" s="1">
        <f t="shared" si="21"/>
        <v>5.2483707664884159E-14</v>
      </c>
    </row>
    <row r="496" spans="1:6" x14ac:dyDescent="0.25">
      <c r="A496">
        <v>48.3</v>
      </c>
      <c r="B496" s="1">
        <v>-1.47E-16</v>
      </c>
      <c r="C496">
        <f t="shared" si="22"/>
        <v>9.9999999999999998E-20</v>
      </c>
      <c r="E496" s="1">
        <f t="shared" si="23"/>
        <v>7.9028000000000009E-16</v>
      </c>
      <c r="F496" s="1">
        <f t="shared" si="21"/>
        <v>1.1081763517528225E-13</v>
      </c>
    </row>
    <row r="497" spans="1:6" x14ac:dyDescent="0.25">
      <c r="A497">
        <v>48.4</v>
      </c>
      <c r="B497" s="1">
        <v>-1.32E-16</v>
      </c>
      <c r="C497">
        <f t="shared" si="22"/>
        <v>9.9999999999999998E-20</v>
      </c>
      <c r="E497" s="1">
        <f t="shared" si="23"/>
        <v>8.0528000000000014E-16</v>
      </c>
      <c r="F497" s="1">
        <f t="shared" si="21"/>
        <v>1.1292102198455142E-13</v>
      </c>
    </row>
    <row r="498" spans="1:6" x14ac:dyDescent="0.25">
      <c r="A498">
        <v>48.5</v>
      </c>
      <c r="B498" s="1">
        <v>-1.67E-16</v>
      </c>
      <c r="C498">
        <f t="shared" si="22"/>
        <v>9.9999999999999998E-20</v>
      </c>
      <c r="E498" s="1">
        <f t="shared" si="23"/>
        <v>7.7028000000000016E-16</v>
      </c>
      <c r="F498" s="1">
        <f t="shared" si="21"/>
        <v>1.0801311942959005E-13</v>
      </c>
    </row>
    <row r="499" spans="1:6" x14ac:dyDescent="0.25">
      <c r="A499">
        <v>48.6</v>
      </c>
      <c r="B499" s="1">
        <v>-2.0899999999999999E-16</v>
      </c>
      <c r="C499">
        <f t="shared" si="22"/>
        <v>9.9999999999999998E-20</v>
      </c>
      <c r="E499" s="1">
        <f t="shared" si="23"/>
        <v>7.2828000000000007E-16</v>
      </c>
      <c r="F499" s="1">
        <f t="shared" si="21"/>
        <v>1.0212363636363638E-13</v>
      </c>
    </row>
    <row r="500" spans="1:6" x14ac:dyDescent="0.25">
      <c r="A500">
        <v>48.7</v>
      </c>
      <c r="B500" s="1">
        <v>-3.5099999999999998E-16</v>
      </c>
      <c r="C500">
        <f t="shared" si="22"/>
        <v>9.9999999999999998E-20</v>
      </c>
      <c r="E500" s="1">
        <f t="shared" si="23"/>
        <v>5.8628000000000013E-16</v>
      </c>
      <c r="F500" s="1">
        <f t="shared" si="21"/>
        <v>8.221157456922165E-14</v>
      </c>
    </row>
    <row r="501" spans="1:6" x14ac:dyDescent="0.25">
      <c r="A501">
        <v>48.8</v>
      </c>
      <c r="B501" s="1">
        <v>-2.43E-16</v>
      </c>
      <c r="C501">
        <f t="shared" si="22"/>
        <v>9.9999999999999998E-20</v>
      </c>
      <c r="E501" s="1">
        <f t="shared" si="23"/>
        <v>6.9428000000000011E-16</v>
      </c>
      <c r="F501" s="1">
        <f t="shared" si="21"/>
        <v>9.7355959595959615E-14</v>
      </c>
    </row>
    <row r="502" spans="1:6" x14ac:dyDescent="0.25">
      <c r="A502">
        <v>48.9</v>
      </c>
      <c r="B502" s="1">
        <v>-2.4E-16</v>
      </c>
      <c r="C502">
        <f t="shared" si="22"/>
        <v>9.9999999999999998E-20</v>
      </c>
      <c r="E502" s="1">
        <f t="shared" si="23"/>
        <v>6.9728000000000016E-16</v>
      </c>
      <c r="F502" s="1">
        <f t="shared" si="21"/>
        <v>9.7776636957813455E-14</v>
      </c>
    </row>
    <row r="503" spans="1:6" x14ac:dyDescent="0.25">
      <c r="A503">
        <v>49</v>
      </c>
      <c r="B503" s="1">
        <v>-1.96E-16</v>
      </c>
      <c r="C503">
        <f t="shared" si="22"/>
        <v>9.9999999999999998E-20</v>
      </c>
      <c r="E503" s="1">
        <f t="shared" si="23"/>
        <v>7.4128000000000009E-16</v>
      </c>
      <c r="F503" s="1">
        <f t="shared" si="21"/>
        <v>1.0394657159833632E-13</v>
      </c>
    </row>
    <row r="504" spans="1:6" x14ac:dyDescent="0.25">
      <c r="A504">
        <v>49.1</v>
      </c>
      <c r="B504" s="1">
        <v>-4.1799999999999999E-16</v>
      </c>
      <c r="C504">
        <f t="shared" si="22"/>
        <v>9.9999999999999998E-20</v>
      </c>
      <c r="E504" s="1">
        <f t="shared" si="23"/>
        <v>5.1928000000000013E-16</v>
      </c>
      <c r="F504" s="1">
        <f t="shared" si="21"/>
        <v>7.2816446821152726E-14</v>
      </c>
    </row>
    <row r="505" spans="1:6" x14ac:dyDescent="0.25">
      <c r="A505">
        <v>49.2</v>
      </c>
      <c r="B505" s="1">
        <v>3.5799999999999997E-17</v>
      </c>
      <c r="C505">
        <f t="shared" si="22"/>
        <v>3.5799999999999997E-17</v>
      </c>
      <c r="E505" s="1">
        <f t="shared" si="23"/>
        <v>9.7308000000000003E-16</v>
      </c>
      <c r="F505" s="1">
        <f t="shared" si="21"/>
        <v>1.3645090909090911E-13</v>
      </c>
    </row>
    <row r="506" spans="1:6" x14ac:dyDescent="0.25">
      <c r="A506">
        <v>49.3</v>
      </c>
      <c r="B506" s="1">
        <v>-2.7100000000000002E-16</v>
      </c>
      <c r="C506">
        <f t="shared" si="22"/>
        <v>9.9999999999999998E-20</v>
      </c>
      <c r="E506" s="1">
        <f t="shared" si="23"/>
        <v>6.6628000000000005E-16</v>
      </c>
      <c r="F506" s="1">
        <f t="shared" si="21"/>
        <v>9.3429637551990507E-14</v>
      </c>
    </row>
    <row r="507" spans="1:6" x14ac:dyDescent="0.25">
      <c r="A507">
        <v>49.4</v>
      </c>
      <c r="B507" s="1">
        <v>-1.94E-16</v>
      </c>
      <c r="C507">
        <f t="shared" si="22"/>
        <v>9.9999999999999998E-20</v>
      </c>
      <c r="E507" s="1">
        <f t="shared" si="23"/>
        <v>7.4328000000000012E-16</v>
      </c>
      <c r="F507" s="1">
        <f t="shared" si="21"/>
        <v>1.0422702317290555E-13</v>
      </c>
    </row>
    <row r="508" spans="1:6" x14ac:dyDescent="0.25">
      <c r="A508">
        <v>49.5</v>
      </c>
      <c r="B508" s="1">
        <v>-2.1499999999999999E-16</v>
      </c>
      <c r="C508">
        <f t="shared" si="22"/>
        <v>9.9999999999999998E-20</v>
      </c>
      <c r="E508" s="1">
        <f t="shared" si="23"/>
        <v>7.2228000000000017E-16</v>
      </c>
      <c r="F508" s="1">
        <f t="shared" si="21"/>
        <v>1.0128228163992872E-13</v>
      </c>
    </row>
    <row r="509" spans="1:6" x14ac:dyDescent="0.25">
      <c r="A509">
        <v>49.6</v>
      </c>
      <c r="B509" s="1">
        <v>-3.9699999999999999E-16</v>
      </c>
      <c r="C509">
        <f t="shared" si="22"/>
        <v>9.9999999999999998E-20</v>
      </c>
      <c r="E509" s="1">
        <f t="shared" si="23"/>
        <v>5.4028000000000017E-16</v>
      </c>
      <c r="F509" s="1">
        <f t="shared" si="21"/>
        <v>7.5761188354129554E-14</v>
      </c>
    </row>
    <row r="510" spans="1:6" x14ac:dyDescent="0.25">
      <c r="A510">
        <v>49.7</v>
      </c>
      <c r="B510" s="1">
        <v>-2.5000000000000002E-16</v>
      </c>
      <c r="C510">
        <f t="shared" si="22"/>
        <v>9.9999999999999998E-20</v>
      </c>
      <c r="E510" s="1">
        <f t="shared" si="23"/>
        <v>6.872800000000001E-16</v>
      </c>
      <c r="F510" s="1">
        <f t="shared" si="21"/>
        <v>9.6374379084967335E-14</v>
      </c>
    </row>
    <row r="511" spans="1:6" x14ac:dyDescent="0.25">
      <c r="A511">
        <v>49.8</v>
      </c>
      <c r="B511" s="1">
        <v>-4.7000000000000004E-16</v>
      </c>
      <c r="C511">
        <f t="shared" si="22"/>
        <v>9.9999999999999998E-20</v>
      </c>
      <c r="E511" s="1">
        <f t="shared" si="23"/>
        <v>4.6728000000000007E-16</v>
      </c>
      <c r="F511" s="1">
        <f t="shared" si="21"/>
        <v>6.5524705882352951E-14</v>
      </c>
    </row>
    <row r="512" spans="1:6" x14ac:dyDescent="0.25">
      <c r="A512">
        <v>49.9</v>
      </c>
      <c r="B512" s="1">
        <v>-9.9500000000000002E-17</v>
      </c>
      <c r="C512">
        <f t="shared" si="22"/>
        <v>9.9999999999999998E-20</v>
      </c>
      <c r="E512" s="1">
        <f t="shared" si="23"/>
        <v>8.3778000000000008E-16</v>
      </c>
      <c r="F512" s="1">
        <f t="shared" si="21"/>
        <v>1.1747836007130125E-13</v>
      </c>
    </row>
    <row r="513" spans="1:6" x14ac:dyDescent="0.25">
      <c r="A513">
        <v>50</v>
      </c>
      <c r="B513" s="1">
        <v>2.14E-16</v>
      </c>
      <c r="C513">
        <f t="shared" si="22"/>
        <v>2.14E-16</v>
      </c>
      <c r="E513" s="1">
        <f t="shared" si="23"/>
        <v>1.15128E-15</v>
      </c>
      <c r="F513" s="1">
        <f t="shared" si="21"/>
        <v>1.6143914438502675E-13</v>
      </c>
    </row>
    <row r="514" spans="1:6" x14ac:dyDescent="0.25">
      <c r="A514">
        <v>50.1</v>
      </c>
      <c r="B514" s="1">
        <v>1.2099999999999999E-16</v>
      </c>
      <c r="C514">
        <f t="shared" si="22"/>
        <v>1.2099999999999999E-16</v>
      </c>
      <c r="E514" s="1">
        <f t="shared" si="23"/>
        <v>1.0582800000000001E-15</v>
      </c>
      <c r="F514" s="1">
        <f t="shared" si="21"/>
        <v>1.4839814616755794E-13</v>
      </c>
    </row>
    <row r="515" spans="1:6" x14ac:dyDescent="0.25">
      <c r="A515">
        <v>50.2</v>
      </c>
      <c r="B515" s="1">
        <v>-7.5100000000000003E-17</v>
      </c>
      <c r="C515">
        <f t="shared" si="22"/>
        <v>9.9999999999999998E-20</v>
      </c>
      <c r="E515" s="1">
        <f t="shared" si="23"/>
        <v>8.6218000000000014E-16</v>
      </c>
      <c r="F515" s="1">
        <f t="shared" si="21"/>
        <v>1.2089986928104578E-13</v>
      </c>
    </row>
    <row r="516" spans="1:6" x14ac:dyDescent="0.25">
      <c r="A516">
        <v>50.3</v>
      </c>
      <c r="B516" s="1">
        <v>-1.5700000000000001E-16</v>
      </c>
      <c r="C516">
        <f t="shared" si="22"/>
        <v>9.9999999999999998E-20</v>
      </c>
      <c r="E516" s="1">
        <f t="shared" si="23"/>
        <v>7.8028000000000013E-16</v>
      </c>
      <c r="F516" s="1">
        <f t="shared" si="21"/>
        <v>1.0941537730243615E-13</v>
      </c>
    </row>
    <row r="517" spans="1:6" x14ac:dyDescent="0.25">
      <c r="A517">
        <v>50.4</v>
      </c>
      <c r="B517" s="1">
        <v>-7.0300000000000003E-17</v>
      </c>
      <c r="C517">
        <f t="shared" si="22"/>
        <v>9.9999999999999998E-20</v>
      </c>
      <c r="E517" s="1">
        <f t="shared" si="23"/>
        <v>8.6698000000000014E-16</v>
      </c>
      <c r="F517" s="1">
        <f t="shared" si="21"/>
        <v>1.2157295306001192E-13</v>
      </c>
    </row>
    <row r="518" spans="1:6" x14ac:dyDescent="0.25">
      <c r="A518">
        <v>50.5</v>
      </c>
      <c r="B518" s="1">
        <v>-1.8400000000000001E-16</v>
      </c>
      <c r="C518">
        <f t="shared" si="22"/>
        <v>9.9999999999999998E-20</v>
      </c>
      <c r="E518" s="1">
        <f t="shared" si="23"/>
        <v>7.5328000000000008E-16</v>
      </c>
      <c r="F518" s="1">
        <f t="shared" si="21"/>
        <v>1.0562928104575165E-13</v>
      </c>
    </row>
    <row r="519" spans="1:6" x14ac:dyDescent="0.25">
      <c r="A519">
        <v>50.6</v>
      </c>
      <c r="B519" s="1">
        <v>-1.67E-16</v>
      </c>
      <c r="C519">
        <f t="shared" si="22"/>
        <v>9.9999999999999998E-20</v>
      </c>
      <c r="E519" s="1">
        <f t="shared" si="23"/>
        <v>7.7028000000000016E-16</v>
      </c>
      <c r="F519" s="1">
        <f t="shared" si="21"/>
        <v>1.0801311942959005E-13</v>
      </c>
    </row>
    <row r="520" spans="1:6" x14ac:dyDescent="0.25">
      <c r="A520">
        <v>50.7</v>
      </c>
      <c r="B520" s="1">
        <v>-2.0700000000000001E-16</v>
      </c>
      <c r="C520">
        <f t="shared" si="22"/>
        <v>9.9999999999999998E-20</v>
      </c>
      <c r="E520" s="1">
        <f t="shared" si="23"/>
        <v>7.302800000000001E-16</v>
      </c>
      <c r="F520" s="1">
        <f t="shared" si="21"/>
        <v>1.024040879382056E-13</v>
      </c>
    </row>
    <row r="521" spans="1:6" x14ac:dyDescent="0.25">
      <c r="A521">
        <v>50.8</v>
      </c>
      <c r="B521" s="1">
        <v>-4.8600000000000001E-16</v>
      </c>
      <c r="C521">
        <f t="shared" si="22"/>
        <v>9.9999999999999998E-20</v>
      </c>
      <c r="E521" s="1">
        <f t="shared" si="23"/>
        <v>4.5128000000000011E-16</v>
      </c>
      <c r="F521" s="1">
        <f t="shared" si="21"/>
        <v>6.3281093285799189E-14</v>
      </c>
    </row>
    <row r="522" spans="1:6" x14ac:dyDescent="0.25">
      <c r="A522">
        <v>50.9</v>
      </c>
      <c r="B522" s="1">
        <v>-4.0299999999999999E-16</v>
      </c>
      <c r="C522">
        <f t="shared" si="22"/>
        <v>9.9999999999999998E-20</v>
      </c>
      <c r="E522" s="1">
        <f t="shared" si="23"/>
        <v>5.3428000000000008E-16</v>
      </c>
      <c r="F522" s="1">
        <f t="shared" si="21"/>
        <v>7.4919833630421874E-14</v>
      </c>
    </row>
    <row r="523" spans="1:6" x14ac:dyDescent="0.25">
      <c r="A523">
        <v>51</v>
      </c>
      <c r="B523" s="1">
        <v>-3.4799999999999998E-16</v>
      </c>
      <c r="C523">
        <f t="shared" si="22"/>
        <v>9.9999999999999998E-20</v>
      </c>
      <c r="E523" s="1">
        <f t="shared" si="23"/>
        <v>5.8928000000000018E-16</v>
      </c>
      <c r="F523" s="1">
        <f t="shared" si="21"/>
        <v>8.2632251931075489E-14</v>
      </c>
    </row>
    <row r="524" spans="1:6" x14ac:dyDescent="0.25">
      <c r="A524">
        <v>51.1</v>
      </c>
      <c r="B524" s="1">
        <v>1.47E-16</v>
      </c>
      <c r="C524">
        <f t="shared" si="22"/>
        <v>1.47E-16</v>
      </c>
      <c r="E524" s="1">
        <f t="shared" si="23"/>
        <v>1.0842800000000001E-15</v>
      </c>
      <c r="F524" s="1">
        <f t="shared" si="21"/>
        <v>1.5204401663695783E-13</v>
      </c>
    </row>
    <row r="525" spans="1:6" x14ac:dyDescent="0.25">
      <c r="A525">
        <v>51.2</v>
      </c>
      <c r="B525" s="1">
        <v>7.4699999999999998E-17</v>
      </c>
      <c r="C525">
        <f t="shared" si="22"/>
        <v>7.4699999999999998E-17</v>
      </c>
      <c r="E525" s="1">
        <f t="shared" si="23"/>
        <v>1.0119800000000001E-15</v>
      </c>
      <c r="F525" s="1">
        <f t="shared" si="21"/>
        <v>1.4190569221628048E-13</v>
      </c>
    </row>
    <row r="526" spans="1:6" x14ac:dyDescent="0.25">
      <c r="A526">
        <v>51.3</v>
      </c>
      <c r="B526" s="1">
        <v>-6.2500000000000005E-17</v>
      </c>
      <c r="C526">
        <f t="shared" si="22"/>
        <v>9.9999999999999998E-20</v>
      </c>
      <c r="E526" s="1">
        <f t="shared" si="23"/>
        <v>8.7478000000000009E-16</v>
      </c>
      <c r="F526" s="1">
        <f t="shared" si="21"/>
        <v>1.2266671420083186E-13</v>
      </c>
    </row>
    <row r="527" spans="1:6" x14ac:dyDescent="0.25">
      <c r="A527">
        <v>51.4</v>
      </c>
      <c r="B527" s="1">
        <v>-3.3899999999999999E-16</v>
      </c>
      <c r="C527">
        <f t="shared" si="22"/>
        <v>9.9999999999999998E-20</v>
      </c>
      <c r="E527" s="1">
        <f t="shared" si="23"/>
        <v>5.9828000000000013E-16</v>
      </c>
      <c r="F527" s="1">
        <f t="shared" si="21"/>
        <v>8.3894284016636983E-14</v>
      </c>
    </row>
    <row r="528" spans="1:6" x14ac:dyDescent="0.25">
      <c r="A528">
        <v>51.5</v>
      </c>
      <c r="B528" s="1">
        <v>-2.3500000000000002E-16</v>
      </c>
      <c r="C528">
        <f t="shared" si="22"/>
        <v>9.9999999999999998E-20</v>
      </c>
      <c r="E528" s="1">
        <f t="shared" si="23"/>
        <v>7.0228000000000004E-16</v>
      </c>
      <c r="F528" s="1">
        <f t="shared" si="21"/>
        <v>9.8477765894236496E-14</v>
      </c>
    </row>
    <row r="529" spans="1:6" x14ac:dyDescent="0.25">
      <c r="A529">
        <v>51.6</v>
      </c>
      <c r="B529" s="1">
        <v>-2.1000000000000001E-16</v>
      </c>
      <c r="C529">
        <f t="shared" si="22"/>
        <v>9.9999999999999998E-20</v>
      </c>
      <c r="E529" s="1">
        <f t="shared" si="23"/>
        <v>7.2728000000000006E-16</v>
      </c>
      <c r="F529" s="1">
        <f t="shared" si="21"/>
        <v>1.0198341057635176E-13</v>
      </c>
    </row>
    <row r="530" spans="1:6" x14ac:dyDescent="0.25">
      <c r="A530">
        <v>51.7</v>
      </c>
      <c r="B530" s="1">
        <v>-4.0500000000000002E-16</v>
      </c>
      <c r="C530">
        <f t="shared" si="22"/>
        <v>9.9999999999999998E-20</v>
      </c>
      <c r="E530" s="1">
        <f t="shared" si="23"/>
        <v>5.3228000000000004E-16</v>
      </c>
      <c r="F530" s="1">
        <f t="shared" si="21"/>
        <v>7.4639382055852648E-14</v>
      </c>
    </row>
    <row r="531" spans="1:6" x14ac:dyDescent="0.25">
      <c r="A531">
        <v>51.8</v>
      </c>
      <c r="B531" s="1">
        <v>-7.1200000000000003E-17</v>
      </c>
      <c r="C531">
        <f t="shared" si="22"/>
        <v>9.9999999999999998E-20</v>
      </c>
      <c r="E531" s="1">
        <f t="shared" si="23"/>
        <v>8.6608000000000006E-16</v>
      </c>
      <c r="F531" s="1">
        <f t="shared" si="21"/>
        <v>1.2144674985145574E-13</v>
      </c>
    </row>
    <row r="532" spans="1:6" x14ac:dyDescent="0.25">
      <c r="A532">
        <v>51.9</v>
      </c>
      <c r="B532" s="1">
        <v>-1.6300000000000001E-16</v>
      </c>
      <c r="C532">
        <f t="shared" si="22"/>
        <v>9.9999999999999998E-20</v>
      </c>
      <c r="E532" s="1">
        <f t="shared" si="23"/>
        <v>7.7428000000000013E-16</v>
      </c>
      <c r="F532" s="1">
        <f t="shared" si="21"/>
        <v>1.0857402257872849E-13</v>
      </c>
    </row>
    <row r="533" spans="1:6" x14ac:dyDescent="0.25">
      <c r="A533">
        <v>52</v>
      </c>
      <c r="B533" s="1">
        <v>-1.4499999999999999E-16</v>
      </c>
      <c r="C533">
        <f t="shared" si="22"/>
        <v>9.9999999999999998E-20</v>
      </c>
      <c r="E533" s="1">
        <f t="shared" si="23"/>
        <v>7.9228000000000013E-16</v>
      </c>
      <c r="F533" s="1">
        <f t="shared" si="21"/>
        <v>1.1109808674985147E-13</v>
      </c>
    </row>
    <row r="534" spans="1:6" x14ac:dyDescent="0.25">
      <c r="A534">
        <v>52.1</v>
      </c>
      <c r="B534" s="1">
        <v>-4.0000000000000003E-17</v>
      </c>
      <c r="C534">
        <f t="shared" si="22"/>
        <v>9.9999999999999998E-20</v>
      </c>
      <c r="E534" s="1">
        <f t="shared" si="23"/>
        <v>8.9728000000000006E-16</v>
      </c>
      <c r="F534" s="1">
        <f t="shared" si="21"/>
        <v>1.2582179441473561E-13</v>
      </c>
    </row>
    <row r="535" spans="1:6" x14ac:dyDescent="0.25">
      <c r="A535">
        <v>52.2</v>
      </c>
      <c r="B535" s="1">
        <v>-1.56E-16</v>
      </c>
      <c r="C535">
        <f t="shared" si="22"/>
        <v>9.9999999999999998E-20</v>
      </c>
      <c r="E535" s="1">
        <f t="shared" si="23"/>
        <v>7.8128000000000014E-16</v>
      </c>
      <c r="F535" s="1">
        <f t="shared" ref="F535:F598" si="24">E535*Leak_Rate_Cal_factor_per_sqcm</f>
        <v>1.0955560308972077E-13</v>
      </c>
    </row>
    <row r="536" spans="1:6" x14ac:dyDescent="0.25">
      <c r="A536">
        <v>52.3</v>
      </c>
      <c r="B536" s="1">
        <v>-1.8100000000000001E-16</v>
      </c>
      <c r="C536">
        <f t="shared" ref="C536:C599" si="25">IF(B536&lt;C$22,C$22,B536)</f>
        <v>9.9999999999999998E-20</v>
      </c>
      <c r="E536" s="1">
        <f t="shared" ref="E536:E599" si="26">B536-E$22</f>
        <v>7.5628000000000013E-16</v>
      </c>
      <c r="F536" s="1">
        <f t="shared" si="24"/>
        <v>1.0604995840760548E-13</v>
      </c>
    </row>
    <row r="537" spans="1:6" x14ac:dyDescent="0.25">
      <c r="A537">
        <v>52.4</v>
      </c>
      <c r="B537" s="1">
        <v>-2.9200000000000001E-16</v>
      </c>
      <c r="C537">
        <f t="shared" si="25"/>
        <v>9.9999999999999998E-20</v>
      </c>
      <c r="E537" s="1">
        <f t="shared" si="26"/>
        <v>6.452800000000001E-16</v>
      </c>
      <c r="F537" s="1">
        <f t="shared" si="24"/>
        <v>9.048489601901368E-14</v>
      </c>
    </row>
    <row r="538" spans="1:6" x14ac:dyDescent="0.25">
      <c r="A538">
        <v>52.5</v>
      </c>
      <c r="B538" s="1">
        <v>-3.2900000000000002E-17</v>
      </c>
      <c r="C538">
        <f t="shared" si="25"/>
        <v>9.9999999999999998E-20</v>
      </c>
      <c r="E538" s="1">
        <f t="shared" si="26"/>
        <v>9.0438000000000011E-16</v>
      </c>
      <c r="F538" s="1">
        <f t="shared" si="24"/>
        <v>1.2681739750445635E-13</v>
      </c>
    </row>
    <row r="539" spans="1:6" x14ac:dyDescent="0.25">
      <c r="A539">
        <v>52.6</v>
      </c>
      <c r="B539" s="1">
        <v>-1.3599999999999999E-16</v>
      </c>
      <c r="C539">
        <f t="shared" si="25"/>
        <v>9.9999999999999998E-20</v>
      </c>
      <c r="E539" s="1">
        <f t="shared" si="26"/>
        <v>8.0128000000000008E-16</v>
      </c>
      <c r="F539" s="1">
        <f t="shared" si="24"/>
        <v>1.1236011883541297E-13</v>
      </c>
    </row>
    <row r="540" spans="1:6" x14ac:dyDescent="0.25">
      <c r="A540">
        <v>52.7</v>
      </c>
      <c r="B540" s="1">
        <v>-4.2399999999999999E-16</v>
      </c>
      <c r="C540">
        <f t="shared" si="25"/>
        <v>9.9999999999999998E-20</v>
      </c>
      <c r="E540" s="1">
        <f t="shared" si="26"/>
        <v>5.1328000000000013E-16</v>
      </c>
      <c r="F540" s="1">
        <f t="shared" si="24"/>
        <v>7.1975092097445059E-14</v>
      </c>
    </row>
    <row r="541" spans="1:6" x14ac:dyDescent="0.25">
      <c r="A541">
        <v>52.8</v>
      </c>
      <c r="B541" s="1">
        <v>-2.1600000000000001E-16</v>
      </c>
      <c r="C541">
        <f t="shared" si="25"/>
        <v>9.9999999999999998E-20</v>
      </c>
      <c r="E541" s="1">
        <f t="shared" si="26"/>
        <v>7.2128000000000016E-16</v>
      </c>
      <c r="F541" s="1">
        <f t="shared" si="24"/>
        <v>1.0114205585264411E-13</v>
      </c>
    </row>
    <row r="542" spans="1:6" x14ac:dyDescent="0.25">
      <c r="A542">
        <v>52.9</v>
      </c>
      <c r="B542" s="1">
        <v>-2.2600000000000002E-16</v>
      </c>
      <c r="C542">
        <f t="shared" si="25"/>
        <v>9.9999999999999998E-20</v>
      </c>
      <c r="E542" s="1">
        <f t="shared" si="26"/>
        <v>7.1128000000000009E-16</v>
      </c>
      <c r="F542" s="1">
        <f t="shared" si="24"/>
        <v>9.973979797979799E-14</v>
      </c>
    </row>
    <row r="543" spans="1:6" x14ac:dyDescent="0.25">
      <c r="A543">
        <v>53</v>
      </c>
      <c r="B543" s="1">
        <v>-3.6800000000000001E-16</v>
      </c>
      <c r="C543">
        <f t="shared" si="25"/>
        <v>9.9999999999999998E-20</v>
      </c>
      <c r="E543" s="1">
        <f t="shared" si="26"/>
        <v>5.6928000000000005E-16</v>
      </c>
      <c r="F543" s="1">
        <f t="shared" si="24"/>
        <v>7.982773618538325E-14</v>
      </c>
    </row>
    <row r="544" spans="1:6" x14ac:dyDescent="0.25">
      <c r="A544">
        <v>53.1</v>
      </c>
      <c r="B544" s="1">
        <v>-1.82E-16</v>
      </c>
      <c r="C544">
        <f t="shared" si="25"/>
        <v>9.9999999999999998E-20</v>
      </c>
      <c r="E544" s="1">
        <f t="shared" si="26"/>
        <v>7.5528000000000012E-16</v>
      </c>
      <c r="F544" s="1">
        <f t="shared" si="24"/>
        <v>1.0590973262032087E-13</v>
      </c>
    </row>
    <row r="545" spans="1:6" x14ac:dyDescent="0.25">
      <c r="A545">
        <v>53.2</v>
      </c>
      <c r="B545" s="1">
        <v>-2.0399999999999999E-17</v>
      </c>
      <c r="C545">
        <f t="shared" si="25"/>
        <v>9.9999999999999998E-20</v>
      </c>
      <c r="E545" s="1">
        <f t="shared" si="26"/>
        <v>9.1688000000000002E-16</v>
      </c>
      <c r="F545" s="1">
        <f t="shared" si="24"/>
        <v>1.2857021984551396E-13</v>
      </c>
    </row>
    <row r="546" spans="1:6" x14ac:dyDescent="0.25">
      <c r="A546">
        <v>53.3</v>
      </c>
      <c r="B546" s="1">
        <v>-6.4699999999999996E-16</v>
      </c>
      <c r="C546">
        <f t="shared" si="25"/>
        <v>9.9999999999999998E-20</v>
      </c>
      <c r="E546" s="1">
        <f t="shared" si="26"/>
        <v>2.9028000000000015E-16</v>
      </c>
      <c r="F546" s="1">
        <f t="shared" si="24"/>
        <v>4.0704741532976848E-14</v>
      </c>
    </row>
    <row r="547" spans="1:6" x14ac:dyDescent="0.25">
      <c r="A547">
        <v>53.4</v>
      </c>
      <c r="B547" s="1">
        <v>-2.1799999999999999E-16</v>
      </c>
      <c r="C547">
        <f t="shared" si="25"/>
        <v>9.9999999999999998E-20</v>
      </c>
      <c r="D547">
        <f>C547</f>
        <v>9.9999999999999998E-20</v>
      </c>
      <c r="E547" s="1">
        <f t="shared" si="26"/>
        <v>7.1928000000000012E-16</v>
      </c>
      <c r="F547" s="1">
        <f t="shared" si="24"/>
        <v>1.0086160427807488E-13</v>
      </c>
    </row>
    <row r="548" spans="1:6" x14ac:dyDescent="0.25">
      <c r="A548">
        <v>53.5</v>
      </c>
      <c r="B548" s="1">
        <v>-3.0100000000000001E-16</v>
      </c>
      <c r="C548">
        <f t="shared" si="25"/>
        <v>9.9999999999999998E-20</v>
      </c>
      <c r="E548" s="1">
        <f t="shared" si="26"/>
        <v>6.3628000000000015E-16</v>
      </c>
      <c r="F548" s="1">
        <f t="shared" si="24"/>
        <v>8.9222863933452198E-14</v>
      </c>
    </row>
    <row r="549" spans="1:6" x14ac:dyDescent="0.25">
      <c r="A549">
        <v>53.6</v>
      </c>
      <c r="B549" s="1">
        <v>-1.0200000000000001E-16</v>
      </c>
      <c r="C549">
        <f t="shared" si="25"/>
        <v>9.9999999999999998E-20</v>
      </c>
      <c r="E549" s="1">
        <f t="shared" si="26"/>
        <v>8.3528000000000013E-16</v>
      </c>
      <c r="F549" s="1">
        <f t="shared" si="24"/>
        <v>1.1712779560308974E-13</v>
      </c>
    </row>
    <row r="550" spans="1:6" x14ac:dyDescent="0.25">
      <c r="A550">
        <v>53.7</v>
      </c>
      <c r="B550" s="1">
        <v>-1.4600000000000001E-16</v>
      </c>
      <c r="C550">
        <f t="shared" si="25"/>
        <v>9.9999999999999998E-20</v>
      </c>
      <c r="E550" s="1">
        <f t="shared" si="26"/>
        <v>7.9128000000000011E-16</v>
      </c>
      <c r="F550" s="1">
        <f t="shared" si="24"/>
        <v>1.1095786096256686E-13</v>
      </c>
    </row>
    <row r="551" spans="1:6" x14ac:dyDescent="0.25">
      <c r="A551">
        <v>53.8</v>
      </c>
      <c r="B551" s="1">
        <v>-2.2099999999999999E-16</v>
      </c>
      <c r="C551">
        <f t="shared" si="25"/>
        <v>9.9999999999999998E-20</v>
      </c>
      <c r="E551" s="1">
        <f t="shared" si="26"/>
        <v>7.1628000000000007E-16</v>
      </c>
      <c r="F551" s="1">
        <f t="shared" si="24"/>
        <v>1.0044092691622104E-13</v>
      </c>
    </row>
    <row r="552" spans="1:6" x14ac:dyDescent="0.25">
      <c r="A552">
        <v>53.9</v>
      </c>
      <c r="B552" s="1">
        <v>-4.7500000000000003E-16</v>
      </c>
      <c r="C552">
        <f t="shared" si="25"/>
        <v>9.9999999999999998E-20</v>
      </c>
      <c r="E552" s="1">
        <f t="shared" si="26"/>
        <v>4.6228000000000009E-16</v>
      </c>
      <c r="F552" s="1">
        <f t="shared" si="24"/>
        <v>6.4823576945929897E-14</v>
      </c>
    </row>
    <row r="553" spans="1:6" x14ac:dyDescent="0.25">
      <c r="A553">
        <v>54</v>
      </c>
      <c r="B553" s="1">
        <v>-1.2800000000000001E-16</v>
      </c>
      <c r="C553">
        <f t="shared" si="25"/>
        <v>9.9999999999999998E-20</v>
      </c>
      <c r="E553" s="1">
        <f t="shared" si="26"/>
        <v>8.0928000000000011E-16</v>
      </c>
      <c r="F553" s="1">
        <f t="shared" si="24"/>
        <v>1.1348192513368986E-13</v>
      </c>
    </row>
    <row r="554" spans="1:6" x14ac:dyDescent="0.25">
      <c r="A554">
        <v>54.1</v>
      </c>
      <c r="B554" s="1">
        <v>-3.4199999999999999E-16</v>
      </c>
      <c r="C554">
        <f t="shared" si="25"/>
        <v>9.9999999999999998E-20</v>
      </c>
      <c r="E554" s="1">
        <f t="shared" si="26"/>
        <v>5.9528000000000008E-16</v>
      </c>
      <c r="F554" s="1">
        <f t="shared" si="24"/>
        <v>8.3473606654783143E-14</v>
      </c>
    </row>
    <row r="555" spans="1:6" x14ac:dyDescent="0.25">
      <c r="A555">
        <v>54.2</v>
      </c>
      <c r="B555" s="1">
        <v>-2.2600000000000002E-16</v>
      </c>
      <c r="C555">
        <f t="shared" si="25"/>
        <v>9.9999999999999998E-20</v>
      </c>
      <c r="E555" s="1">
        <f t="shared" si="26"/>
        <v>7.1128000000000009E-16</v>
      </c>
      <c r="F555" s="1">
        <f t="shared" si="24"/>
        <v>9.973979797979799E-14</v>
      </c>
    </row>
    <row r="556" spans="1:6" x14ac:dyDescent="0.25">
      <c r="A556">
        <v>54.3</v>
      </c>
      <c r="B556" s="1">
        <v>-3.8099999999999998E-16</v>
      </c>
      <c r="C556">
        <f t="shared" si="25"/>
        <v>9.9999999999999998E-20</v>
      </c>
      <c r="E556" s="1">
        <f t="shared" si="26"/>
        <v>5.5628000000000014E-16</v>
      </c>
      <c r="F556" s="1">
        <f t="shared" si="24"/>
        <v>7.8004800950683328E-14</v>
      </c>
    </row>
    <row r="557" spans="1:6" x14ac:dyDescent="0.25">
      <c r="A557">
        <v>54.4</v>
      </c>
      <c r="B557" s="1">
        <v>-5.7200000000000003E-16</v>
      </c>
      <c r="C557">
        <f t="shared" si="25"/>
        <v>9.9999999999999998E-20</v>
      </c>
      <c r="E557" s="1">
        <f t="shared" si="26"/>
        <v>3.6528000000000009E-16</v>
      </c>
      <c r="F557" s="1">
        <f t="shared" si="24"/>
        <v>5.1221675579322652E-14</v>
      </c>
    </row>
    <row r="558" spans="1:6" x14ac:dyDescent="0.25">
      <c r="A558">
        <v>54.5</v>
      </c>
      <c r="B558" s="1">
        <v>-4.1600000000000001E-16</v>
      </c>
      <c r="C558">
        <f t="shared" si="25"/>
        <v>9.9999999999999998E-20</v>
      </c>
      <c r="E558" s="1">
        <f t="shared" si="26"/>
        <v>5.2128000000000006E-16</v>
      </c>
      <c r="F558" s="1">
        <f t="shared" si="24"/>
        <v>7.309689839572194E-14</v>
      </c>
    </row>
    <row r="559" spans="1:6" x14ac:dyDescent="0.25">
      <c r="A559">
        <v>54.6</v>
      </c>
      <c r="B559" s="1">
        <v>-3.31E-16</v>
      </c>
      <c r="C559">
        <f t="shared" si="25"/>
        <v>9.9999999999999998E-20</v>
      </c>
      <c r="E559" s="1">
        <f t="shared" si="26"/>
        <v>6.0628000000000006E-16</v>
      </c>
      <c r="F559" s="1">
        <f t="shared" si="24"/>
        <v>8.5016090314913851E-14</v>
      </c>
    </row>
    <row r="560" spans="1:6" x14ac:dyDescent="0.25">
      <c r="A560">
        <v>54.7</v>
      </c>
      <c r="B560" s="1">
        <v>-3.2300000000000002E-16</v>
      </c>
      <c r="C560">
        <f t="shared" si="25"/>
        <v>9.9999999999999998E-20</v>
      </c>
      <c r="E560" s="1">
        <f t="shared" si="26"/>
        <v>6.1428000000000009E-16</v>
      </c>
      <c r="F560" s="1">
        <f t="shared" si="24"/>
        <v>8.6137896613190745E-14</v>
      </c>
    </row>
    <row r="561" spans="1:6" x14ac:dyDescent="0.25">
      <c r="A561">
        <v>54.8</v>
      </c>
      <c r="B561" s="1">
        <v>-1.8899999999999999E-16</v>
      </c>
      <c r="C561">
        <f t="shared" si="25"/>
        <v>9.9999999999999998E-20</v>
      </c>
      <c r="E561" s="1">
        <f t="shared" si="26"/>
        <v>7.482800000000001E-16</v>
      </c>
      <c r="F561" s="1">
        <f t="shared" si="24"/>
        <v>1.0492815210932859E-13</v>
      </c>
    </row>
    <row r="562" spans="1:6" x14ac:dyDescent="0.25">
      <c r="A562">
        <v>54.9</v>
      </c>
      <c r="B562" s="1">
        <v>-3.4499999999999999E-16</v>
      </c>
      <c r="C562">
        <f t="shared" si="25"/>
        <v>9.9999999999999998E-20</v>
      </c>
      <c r="E562" s="1">
        <f t="shared" si="26"/>
        <v>5.9228000000000013E-16</v>
      </c>
      <c r="F562" s="1">
        <f t="shared" si="24"/>
        <v>8.3052929292929316E-14</v>
      </c>
    </row>
    <row r="563" spans="1:6" x14ac:dyDescent="0.25">
      <c r="A563">
        <v>55</v>
      </c>
      <c r="B563" s="1">
        <v>-5.35E-17</v>
      </c>
      <c r="C563">
        <f t="shared" si="25"/>
        <v>9.9999999999999998E-20</v>
      </c>
      <c r="E563" s="1">
        <f t="shared" si="26"/>
        <v>8.8378000000000013E-16</v>
      </c>
      <c r="F563" s="1">
        <f t="shared" si="24"/>
        <v>1.2392874628639336E-13</v>
      </c>
    </row>
    <row r="564" spans="1:6" x14ac:dyDescent="0.25">
      <c r="A564">
        <v>55.1</v>
      </c>
      <c r="B564" s="1">
        <v>1.03E-16</v>
      </c>
      <c r="C564">
        <f t="shared" si="25"/>
        <v>1.03E-16</v>
      </c>
      <c r="E564" s="1">
        <f t="shared" si="26"/>
        <v>1.04028E-15</v>
      </c>
      <c r="F564" s="1">
        <f t="shared" si="24"/>
        <v>1.4587408199643495E-13</v>
      </c>
    </row>
    <row r="565" spans="1:6" x14ac:dyDescent="0.25">
      <c r="A565">
        <v>55.2</v>
      </c>
      <c r="B565" s="1">
        <v>-4.5999999999999998E-16</v>
      </c>
      <c r="C565">
        <f t="shared" si="25"/>
        <v>9.9999999999999998E-20</v>
      </c>
      <c r="E565" s="1">
        <f t="shared" si="26"/>
        <v>4.7728000000000014E-16</v>
      </c>
      <c r="F565" s="1">
        <f t="shared" si="24"/>
        <v>6.6926963755199071E-14</v>
      </c>
    </row>
    <row r="566" spans="1:6" x14ac:dyDescent="0.25">
      <c r="A566">
        <v>55.3</v>
      </c>
      <c r="B566" s="1">
        <v>-1.7399999999999999E-16</v>
      </c>
      <c r="C566">
        <f t="shared" si="25"/>
        <v>9.9999999999999998E-20</v>
      </c>
      <c r="E566" s="1">
        <f t="shared" si="26"/>
        <v>7.6328000000000015E-16</v>
      </c>
      <c r="F566" s="1">
        <f t="shared" si="24"/>
        <v>1.0703153891859776E-13</v>
      </c>
    </row>
    <row r="567" spans="1:6" x14ac:dyDescent="0.25">
      <c r="A567">
        <v>55.4</v>
      </c>
      <c r="B567" s="1">
        <v>2.23E-17</v>
      </c>
      <c r="C567">
        <f t="shared" si="25"/>
        <v>2.23E-17</v>
      </c>
      <c r="D567">
        <f>C567</f>
        <v>2.23E-17</v>
      </c>
      <c r="E567" s="1">
        <f t="shared" si="26"/>
        <v>9.595800000000001E-16</v>
      </c>
      <c r="F567" s="1">
        <f t="shared" si="24"/>
        <v>1.3455786096256686E-13</v>
      </c>
    </row>
    <row r="568" spans="1:6" x14ac:dyDescent="0.25">
      <c r="A568">
        <v>55.5</v>
      </c>
      <c r="B568" s="1">
        <v>-1.4600000000000001E-16</v>
      </c>
      <c r="C568">
        <f t="shared" si="25"/>
        <v>9.9999999999999998E-20</v>
      </c>
      <c r="E568" s="1">
        <f t="shared" si="26"/>
        <v>7.9128000000000011E-16</v>
      </c>
      <c r="F568" s="1">
        <f t="shared" si="24"/>
        <v>1.1095786096256686E-13</v>
      </c>
    </row>
    <row r="569" spans="1:6" x14ac:dyDescent="0.25">
      <c r="A569">
        <v>55.6</v>
      </c>
      <c r="B569" s="1">
        <v>-6.9099999999999999E-16</v>
      </c>
      <c r="C569">
        <f t="shared" si="25"/>
        <v>9.9999999999999998E-20</v>
      </c>
      <c r="E569" s="1">
        <f t="shared" si="26"/>
        <v>2.4628000000000013E-16</v>
      </c>
      <c r="F569" s="1">
        <f t="shared" si="24"/>
        <v>3.4534806892453972E-14</v>
      </c>
    </row>
    <row r="570" spans="1:6" x14ac:dyDescent="0.25">
      <c r="A570">
        <v>55.7</v>
      </c>
      <c r="B570" s="1">
        <v>-7.2799999999999995E-17</v>
      </c>
      <c r="C570">
        <f t="shared" si="25"/>
        <v>9.9999999999999998E-20</v>
      </c>
      <c r="E570" s="1">
        <f t="shared" si="26"/>
        <v>8.644800000000001E-16</v>
      </c>
      <c r="F570" s="1">
        <f t="shared" si="24"/>
        <v>1.2122238859180038E-13</v>
      </c>
    </row>
    <row r="571" spans="1:6" x14ac:dyDescent="0.25">
      <c r="A571">
        <v>55.8</v>
      </c>
      <c r="B571" s="1">
        <v>4.8499999999999999E-17</v>
      </c>
      <c r="C571">
        <f t="shared" si="25"/>
        <v>4.8499999999999999E-17</v>
      </c>
      <c r="E571" s="1">
        <f t="shared" si="26"/>
        <v>9.8578000000000002E-16</v>
      </c>
      <c r="F571" s="1">
        <f t="shared" si="24"/>
        <v>1.3823177658942366E-13</v>
      </c>
    </row>
    <row r="572" spans="1:6" x14ac:dyDescent="0.25">
      <c r="A572">
        <v>55.9</v>
      </c>
      <c r="B572" s="1">
        <v>-9.9299999999999994E-17</v>
      </c>
      <c r="C572">
        <f t="shared" si="25"/>
        <v>9.9999999999999998E-20</v>
      </c>
      <c r="E572" s="1">
        <f t="shared" si="26"/>
        <v>8.3798000000000016E-16</v>
      </c>
      <c r="F572" s="1">
        <f t="shared" si="24"/>
        <v>1.1750640522875818E-13</v>
      </c>
    </row>
    <row r="573" spans="1:6" x14ac:dyDescent="0.25">
      <c r="A573">
        <v>56</v>
      </c>
      <c r="B573" s="1">
        <v>-3.8300000000000001E-16</v>
      </c>
      <c r="C573">
        <f t="shared" si="25"/>
        <v>9.9999999999999998E-20</v>
      </c>
      <c r="E573" s="1">
        <f t="shared" si="26"/>
        <v>5.542800000000001E-16</v>
      </c>
      <c r="F573" s="1">
        <f t="shared" si="24"/>
        <v>7.7724349376114101E-14</v>
      </c>
    </row>
    <row r="574" spans="1:6" x14ac:dyDescent="0.25">
      <c r="A574">
        <v>56.1</v>
      </c>
      <c r="B574" s="1">
        <v>-1.07E-16</v>
      </c>
      <c r="C574">
        <f t="shared" si="25"/>
        <v>9.9999999999999998E-20</v>
      </c>
      <c r="E574" s="1">
        <f t="shared" si="26"/>
        <v>8.3028000000000015E-16</v>
      </c>
      <c r="F574" s="1">
        <f t="shared" si="24"/>
        <v>1.164266666666667E-13</v>
      </c>
    </row>
    <row r="575" spans="1:6" x14ac:dyDescent="0.25">
      <c r="A575">
        <v>56.2</v>
      </c>
      <c r="B575" s="1">
        <v>-3.2300000000000002E-16</v>
      </c>
      <c r="C575">
        <f t="shared" si="25"/>
        <v>9.9999999999999998E-20</v>
      </c>
      <c r="E575" s="1">
        <f t="shared" si="26"/>
        <v>6.1428000000000009E-16</v>
      </c>
      <c r="F575" s="1">
        <f t="shared" si="24"/>
        <v>8.6137896613190745E-14</v>
      </c>
    </row>
    <row r="576" spans="1:6" x14ac:dyDescent="0.25">
      <c r="A576">
        <v>56.3</v>
      </c>
      <c r="B576" s="1">
        <v>-5.7300000000000004E-16</v>
      </c>
      <c r="C576">
        <f t="shared" si="25"/>
        <v>9.9999999999999998E-20</v>
      </c>
      <c r="E576" s="1">
        <f t="shared" si="26"/>
        <v>3.6428000000000007E-16</v>
      </c>
      <c r="F576" s="1">
        <f t="shared" si="24"/>
        <v>5.1081449792038039E-14</v>
      </c>
    </row>
    <row r="577" spans="1:6" x14ac:dyDescent="0.25">
      <c r="A577">
        <v>56.4</v>
      </c>
      <c r="B577" s="1">
        <v>-2.5300000000000002E-16</v>
      </c>
      <c r="C577">
        <f t="shared" si="25"/>
        <v>9.9999999999999998E-20</v>
      </c>
      <c r="E577" s="1">
        <f t="shared" si="26"/>
        <v>6.8428000000000015E-16</v>
      </c>
      <c r="F577" s="1">
        <f t="shared" si="24"/>
        <v>9.5953701723113508E-14</v>
      </c>
    </row>
    <row r="578" spans="1:6" x14ac:dyDescent="0.25">
      <c r="A578">
        <v>56.5</v>
      </c>
      <c r="B578" s="1">
        <v>-6.3200000000000001E-16</v>
      </c>
      <c r="C578">
        <f t="shared" si="25"/>
        <v>9.9999999999999998E-20</v>
      </c>
      <c r="E578" s="1">
        <f t="shared" si="26"/>
        <v>3.052800000000001E-16</v>
      </c>
      <c r="F578" s="1">
        <f t="shared" si="24"/>
        <v>4.2808128342246003E-14</v>
      </c>
    </row>
    <row r="579" spans="1:6" x14ac:dyDescent="0.25">
      <c r="A579">
        <v>56.6</v>
      </c>
      <c r="B579" s="1">
        <v>-3.6599999999999998E-16</v>
      </c>
      <c r="C579">
        <f t="shared" si="25"/>
        <v>9.9999999999999998E-20</v>
      </c>
      <c r="E579" s="1">
        <f t="shared" si="26"/>
        <v>5.7128000000000008E-16</v>
      </c>
      <c r="F579" s="1">
        <f t="shared" si="24"/>
        <v>8.0108187759952476E-14</v>
      </c>
    </row>
    <row r="580" spans="1:6" x14ac:dyDescent="0.25">
      <c r="A580">
        <v>56.7</v>
      </c>
      <c r="B580" s="1">
        <v>-2.5900000000000002E-16</v>
      </c>
      <c r="C580">
        <f t="shared" si="25"/>
        <v>9.9999999999999998E-20</v>
      </c>
      <c r="E580" s="1">
        <f t="shared" si="26"/>
        <v>6.7828000000000005E-16</v>
      </c>
      <c r="F580" s="1">
        <f t="shared" si="24"/>
        <v>9.5112346999405828E-14</v>
      </c>
    </row>
    <row r="581" spans="1:6" x14ac:dyDescent="0.25">
      <c r="A581">
        <v>56.8</v>
      </c>
      <c r="B581" s="1">
        <v>-4.2999999999999999E-16</v>
      </c>
      <c r="C581">
        <f t="shared" si="25"/>
        <v>9.9999999999999998E-20</v>
      </c>
      <c r="E581" s="1">
        <f t="shared" si="26"/>
        <v>5.0728000000000013E-16</v>
      </c>
      <c r="F581" s="1">
        <f t="shared" si="24"/>
        <v>7.1133737373737392E-14</v>
      </c>
    </row>
    <row r="582" spans="1:6" x14ac:dyDescent="0.25">
      <c r="A582">
        <v>56.9</v>
      </c>
      <c r="B582" s="1">
        <v>-4.5700000000000003E-16</v>
      </c>
      <c r="C582">
        <f t="shared" si="25"/>
        <v>9.9999999999999998E-20</v>
      </c>
      <c r="E582" s="1">
        <f t="shared" si="26"/>
        <v>4.8028000000000009E-16</v>
      </c>
      <c r="F582" s="1">
        <f t="shared" si="24"/>
        <v>6.7347641117052898E-14</v>
      </c>
    </row>
    <row r="583" spans="1:6" x14ac:dyDescent="0.25">
      <c r="A583">
        <v>57</v>
      </c>
      <c r="B583" s="1">
        <v>-3.8799999999999999E-16</v>
      </c>
      <c r="C583">
        <f t="shared" si="25"/>
        <v>9.9999999999999998E-20</v>
      </c>
      <c r="E583" s="1">
        <f t="shared" si="26"/>
        <v>5.4928000000000012E-16</v>
      </c>
      <c r="F583" s="1">
        <f t="shared" si="24"/>
        <v>7.7023220439691048E-14</v>
      </c>
    </row>
    <row r="584" spans="1:6" x14ac:dyDescent="0.25">
      <c r="A584">
        <v>57.1</v>
      </c>
      <c r="B584" s="1">
        <v>-1.6600000000000001E-16</v>
      </c>
      <c r="C584">
        <f t="shared" si="25"/>
        <v>9.9999999999999998E-20</v>
      </c>
      <c r="E584" s="1">
        <f t="shared" si="26"/>
        <v>7.7128000000000008E-16</v>
      </c>
      <c r="F584" s="1">
        <f t="shared" si="24"/>
        <v>1.0815334521687465E-13</v>
      </c>
    </row>
    <row r="585" spans="1:6" x14ac:dyDescent="0.25">
      <c r="A585">
        <v>57.2</v>
      </c>
      <c r="B585" s="1">
        <v>-2.8900000000000001E-16</v>
      </c>
      <c r="C585">
        <f t="shared" si="25"/>
        <v>9.9999999999999998E-20</v>
      </c>
      <c r="E585" s="1">
        <f t="shared" si="26"/>
        <v>6.4828000000000015E-16</v>
      </c>
      <c r="F585" s="1">
        <f t="shared" si="24"/>
        <v>9.0905573380867519E-14</v>
      </c>
    </row>
    <row r="586" spans="1:6" x14ac:dyDescent="0.25">
      <c r="A586">
        <v>57.3</v>
      </c>
      <c r="B586" s="1">
        <v>-2.5099999999999999E-16</v>
      </c>
      <c r="C586">
        <f t="shared" si="25"/>
        <v>9.9999999999999998E-20</v>
      </c>
      <c r="E586" s="1">
        <f t="shared" si="26"/>
        <v>6.8628000000000018E-16</v>
      </c>
      <c r="F586" s="1">
        <f t="shared" si="24"/>
        <v>9.6234153297682734E-14</v>
      </c>
    </row>
    <row r="587" spans="1:6" x14ac:dyDescent="0.25">
      <c r="A587">
        <v>57.4</v>
      </c>
      <c r="B587" s="1">
        <v>-1.61E-16</v>
      </c>
      <c r="C587">
        <f t="shared" si="25"/>
        <v>9.9999999999999998E-20</v>
      </c>
      <c r="D587">
        <f>C587</f>
        <v>9.9999999999999998E-20</v>
      </c>
      <c r="E587" s="1">
        <f t="shared" si="26"/>
        <v>7.7628000000000006E-16</v>
      </c>
      <c r="F587" s="1">
        <f t="shared" si="24"/>
        <v>1.088544741532977E-13</v>
      </c>
    </row>
    <row r="588" spans="1:6" x14ac:dyDescent="0.25">
      <c r="A588">
        <v>57.5</v>
      </c>
      <c r="B588" s="1">
        <v>-2.8500000000000001E-17</v>
      </c>
      <c r="C588">
        <f t="shared" si="25"/>
        <v>9.9999999999999998E-20</v>
      </c>
      <c r="E588" s="1">
        <f t="shared" si="26"/>
        <v>9.0878000000000015E-16</v>
      </c>
      <c r="F588" s="1">
        <f t="shared" si="24"/>
        <v>1.2743439096850864E-13</v>
      </c>
    </row>
    <row r="589" spans="1:6" x14ac:dyDescent="0.25">
      <c r="A589">
        <v>57.6</v>
      </c>
      <c r="B589" s="1">
        <v>-3.37E-16</v>
      </c>
      <c r="C589">
        <f t="shared" si="25"/>
        <v>9.9999999999999998E-20</v>
      </c>
      <c r="E589" s="1">
        <f t="shared" si="26"/>
        <v>6.0028000000000016E-16</v>
      </c>
      <c r="F589" s="1">
        <f t="shared" si="24"/>
        <v>8.417473559120621E-14</v>
      </c>
    </row>
    <row r="590" spans="1:6" x14ac:dyDescent="0.25">
      <c r="A590">
        <v>57.7</v>
      </c>
      <c r="B590" s="1">
        <v>-4.31E-16</v>
      </c>
      <c r="C590">
        <f t="shared" si="25"/>
        <v>9.9999999999999998E-20</v>
      </c>
      <c r="E590" s="1">
        <f t="shared" si="26"/>
        <v>5.0628000000000011E-16</v>
      </c>
      <c r="F590" s="1">
        <f t="shared" si="24"/>
        <v>7.0993511586452779E-14</v>
      </c>
    </row>
    <row r="591" spans="1:6" x14ac:dyDescent="0.25">
      <c r="A591">
        <v>57.8</v>
      </c>
      <c r="B591" s="1">
        <v>-3.7499999999999998E-16</v>
      </c>
      <c r="C591">
        <f t="shared" si="25"/>
        <v>9.9999999999999998E-20</v>
      </c>
      <c r="E591" s="1">
        <f t="shared" si="26"/>
        <v>5.6228000000000014E-16</v>
      </c>
      <c r="F591" s="1">
        <f t="shared" si="24"/>
        <v>7.8846155674390995E-14</v>
      </c>
    </row>
    <row r="592" spans="1:6" x14ac:dyDescent="0.25">
      <c r="A592">
        <v>57.9</v>
      </c>
      <c r="B592" s="1">
        <v>-4.2399999999999999E-16</v>
      </c>
      <c r="C592">
        <f t="shared" si="25"/>
        <v>9.9999999999999998E-20</v>
      </c>
      <c r="E592" s="1">
        <f t="shared" si="26"/>
        <v>5.1328000000000013E-16</v>
      </c>
      <c r="F592" s="1">
        <f t="shared" si="24"/>
        <v>7.1975092097445059E-14</v>
      </c>
    </row>
    <row r="593" spans="1:6" x14ac:dyDescent="0.25">
      <c r="A593">
        <v>58</v>
      </c>
      <c r="B593" s="1">
        <v>-9.1E-17</v>
      </c>
      <c r="C593">
        <f t="shared" si="25"/>
        <v>9.9999999999999998E-20</v>
      </c>
      <c r="E593" s="1">
        <f t="shared" si="26"/>
        <v>8.4628000000000012E-16</v>
      </c>
      <c r="F593" s="1">
        <f t="shared" si="24"/>
        <v>1.1867027926322046E-13</v>
      </c>
    </row>
    <row r="594" spans="1:6" x14ac:dyDescent="0.25">
      <c r="A594">
        <v>58.1</v>
      </c>
      <c r="B594" s="1">
        <v>-1.35E-16</v>
      </c>
      <c r="C594">
        <f t="shared" si="25"/>
        <v>9.9999999999999998E-20</v>
      </c>
      <c r="E594" s="1">
        <f t="shared" si="26"/>
        <v>8.0228000000000009E-16</v>
      </c>
      <c r="F594" s="1">
        <f t="shared" si="24"/>
        <v>1.1250034462269758E-13</v>
      </c>
    </row>
    <row r="595" spans="1:6" x14ac:dyDescent="0.25">
      <c r="A595">
        <v>58.2</v>
      </c>
      <c r="B595" s="1">
        <v>-4.2299999999999998E-17</v>
      </c>
      <c r="C595">
        <f t="shared" si="25"/>
        <v>9.9999999999999998E-20</v>
      </c>
      <c r="E595" s="1">
        <f t="shared" si="26"/>
        <v>8.949800000000002E-16</v>
      </c>
      <c r="F595" s="1">
        <f t="shared" si="24"/>
        <v>1.2549927510398101E-13</v>
      </c>
    </row>
    <row r="596" spans="1:6" x14ac:dyDescent="0.25">
      <c r="A596">
        <v>58.3</v>
      </c>
      <c r="B596" s="1">
        <v>7.7200000000000002E-17</v>
      </c>
      <c r="C596">
        <f t="shared" si="25"/>
        <v>7.7200000000000002E-17</v>
      </c>
      <c r="E596" s="1">
        <f t="shared" si="26"/>
        <v>1.0144800000000001E-15</v>
      </c>
      <c r="F596" s="1">
        <f t="shared" si="24"/>
        <v>1.4225625668449199E-13</v>
      </c>
    </row>
    <row r="597" spans="1:6" x14ac:dyDescent="0.25">
      <c r="A597">
        <v>58.4</v>
      </c>
      <c r="B597" s="1">
        <v>-2.6E-17</v>
      </c>
      <c r="C597">
        <f t="shared" si="25"/>
        <v>9.9999999999999998E-20</v>
      </c>
      <c r="E597" s="1">
        <f t="shared" si="26"/>
        <v>9.1128000000000009E-16</v>
      </c>
      <c r="F597" s="1">
        <f t="shared" si="24"/>
        <v>1.2778495543672015E-13</v>
      </c>
    </row>
    <row r="598" spans="1:6" x14ac:dyDescent="0.25">
      <c r="A598">
        <v>58.5</v>
      </c>
      <c r="B598" s="1">
        <v>-3.1199999999999999E-16</v>
      </c>
      <c r="C598">
        <f t="shared" si="25"/>
        <v>9.9999999999999998E-20</v>
      </c>
      <c r="E598" s="1">
        <f t="shared" si="26"/>
        <v>6.2528000000000017E-16</v>
      </c>
      <c r="F598" s="1">
        <f t="shared" si="24"/>
        <v>8.7680380273321478E-14</v>
      </c>
    </row>
    <row r="599" spans="1:6" x14ac:dyDescent="0.25">
      <c r="A599">
        <v>58.6</v>
      </c>
      <c r="B599" s="1">
        <v>-2.6299999999999998E-16</v>
      </c>
      <c r="C599">
        <f t="shared" si="25"/>
        <v>9.9999999999999998E-20</v>
      </c>
      <c r="E599" s="1">
        <f t="shared" si="26"/>
        <v>6.7428000000000018E-16</v>
      </c>
      <c r="F599" s="1">
        <f t="shared" ref="F599:F662" si="27">E599*Leak_Rate_Cal_factor_per_sqcm</f>
        <v>9.4551443850267413E-14</v>
      </c>
    </row>
    <row r="600" spans="1:6" x14ac:dyDescent="0.25">
      <c r="A600">
        <v>58.7</v>
      </c>
      <c r="B600" s="1">
        <v>-8.7800000000000004E-17</v>
      </c>
      <c r="C600">
        <f t="shared" ref="C600:C663" si="28">IF(B600&lt;C$22,C$22,B600)</f>
        <v>9.9999999999999998E-20</v>
      </c>
      <c r="E600" s="1">
        <f t="shared" ref="E600:E663" si="29">B600-E$22</f>
        <v>8.4948000000000015E-16</v>
      </c>
      <c r="F600" s="1">
        <f t="shared" si="27"/>
        <v>1.1911900178253121E-13</v>
      </c>
    </row>
    <row r="601" spans="1:6" x14ac:dyDescent="0.25">
      <c r="A601">
        <v>58.8</v>
      </c>
      <c r="B601" s="1">
        <v>3.6099999999999997E-17</v>
      </c>
      <c r="C601">
        <f t="shared" si="28"/>
        <v>3.6099999999999997E-17</v>
      </c>
      <c r="E601" s="1">
        <f t="shared" si="29"/>
        <v>9.7338000000000005E-16</v>
      </c>
      <c r="F601" s="1">
        <f t="shared" si="27"/>
        <v>1.3649297682709448E-13</v>
      </c>
    </row>
    <row r="602" spans="1:6" x14ac:dyDescent="0.25">
      <c r="A602">
        <v>58.9</v>
      </c>
      <c r="B602" s="1">
        <v>-2.4199999999999999E-16</v>
      </c>
      <c r="C602">
        <f t="shared" si="28"/>
        <v>9.9999999999999998E-20</v>
      </c>
      <c r="E602" s="1">
        <f t="shared" si="29"/>
        <v>6.9528000000000013E-16</v>
      </c>
      <c r="F602" s="1">
        <f t="shared" si="27"/>
        <v>9.7496185383244228E-14</v>
      </c>
    </row>
    <row r="603" spans="1:6" x14ac:dyDescent="0.25">
      <c r="A603">
        <v>59</v>
      </c>
      <c r="B603" s="1">
        <v>-4.4099999999999998E-17</v>
      </c>
      <c r="C603">
        <f t="shared" si="28"/>
        <v>9.9999999999999998E-20</v>
      </c>
      <c r="E603" s="1">
        <f t="shared" si="29"/>
        <v>8.9318000000000005E-16</v>
      </c>
      <c r="F603" s="1">
        <f t="shared" si="27"/>
        <v>1.2524686868686869E-13</v>
      </c>
    </row>
    <row r="604" spans="1:6" x14ac:dyDescent="0.25">
      <c r="A604">
        <v>59.1</v>
      </c>
      <c r="B604" s="1">
        <v>-3.1100000000000002E-16</v>
      </c>
      <c r="C604">
        <f t="shared" si="28"/>
        <v>9.9999999999999998E-20</v>
      </c>
      <c r="E604" s="1">
        <f t="shared" si="29"/>
        <v>6.2628000000000009E-16</v>
      </c>
      <c r="F604" s="1">
        <f t="shared" si="27"/>
        <v>8.7820606060606078E-14</v>
      </c>
    </row>
    <row r="605" spans="1:6" x14ac:dyDescent="0.25">
      <c r="A605">
        <v>59.2</v>
      </c>
      <c r="B605" s="1">
        <v>-1.6199999999999999E-16</v>
      </c>
      <c r="C605">
        <f t="shared" si="28"/>
        <v>9.9999999999999998E-20</v>
      </c>
      <c r="E605" s="1">
        <f t="shared" si="29"/>
        <v>7.7528000000000015E-16</v>
      </c>
      <c r="F605" s="1">
        <f t="shared" si="27"/>
        <v>1.087142483660131E-13</v>
      </c>
    </row>
    <row r="606" spans="1:6" x14ac:dyDescent="0.25">
      <c r="A606">
        <v>59.3</v>
      </c>
      <c r="B606" s="1">
        <v>-3.0799999999999998E-16</v>
      </c>
      <c r="C606">
        <f t="shared" si="28"/>
        <v>9.9999999999999998E-20</v>
      </c>
      <c r="E606" s="1">
        <f t="shared" si="29"/>
        <v>6.2928000000000014E-16</v>
      </c>
      <c r="F606" s="1">
        <f t="shared" si="27"/>
        <v>8.8241283422459918E-14</v>
      </c>
    </row>
    <row r="607" spans="1:6" x14ac:dyDescent="0.25">
      <c r="A607">
        <v>59.4</v>
      </c>
      <c r="B607" s="1">
        <v>-3.4700000000000002E-16</v>
      </c>
      <c r="C607">
        <f t="shared" si="28"/>
        <v>9.9999999999999998E-20</v>
      </c>
      <c r="E607" s="1">
        <f t="shared" si="29"/>
        <v>5.902800000000001E-16</v>
      </c>
      <c r="F607" s="1">
        <f t="shared" si="27"/>
        <v>8.277247771836009E-14</v>
      </c>
    </row>
    <row r="608" spans="1:6" x14ac:dyDescent="0.25">
      <c r="A608">
        <v>59.5</v>
      </c>
      <c r="B608" s="1">
        <v>-4.9900000000000002E-16</v>
      </c>
      <c r="C608">
        <f t="shared" si="28"/>
        <v>9.9999999999999998E-20</v>
      </c>
      <c r="E608" s="1">
        <f t="shared" si="29"/>
        <v>4.3828000000000009E-16</v>
      </c>
      <c r="F608" s="1">
        <f t="shared" si="27"/>
        <v>6.1458158051099242E-14</v>
      </c>
    </row>
    <row r="609" spans="1:6" x14ac:dyDescent="0.25">
      <c r="A609">
        <v>59.6</v>
      </c>
      <c r="B609" s="1">
        <v>-4.6599999999999998E-16</v>
      </c>
      <c r="C609">
        <f t="shared" si="28"/>
        <v>9.9999999999999998E-20</v>
      </c>
      <c r="E609" s="1">
        <f t="shared" si="29"/>
        <v>4.7128000000000014E-16</v>
      </c>
      <c r="F609" s="1">
        <f t="shared" si="27"/>
        <v>6.6085609031491404E-14</v>
      </c>
    </row>
    <row r="610" spans="1:6" x14ac:dyDescent="0.25">
      <c r="A610">
        <v>59.7</v>
      </c>
      <c r="B610" s="1">
        <v>-4.9900000000000002E-16</v>
      </c>
      <c r="C610">
        <f t="shared" si="28"/>
        <v>9.9999999999999998E-20</v>
      </c>
      <c r="E610" s="1">
        <f t="shared" si="29"/>
        <v>4.3828000000000009E-16</v>
      </c>
      <c r="F610" s="1">
        <f t="shared" si="27"/>
        <v>6.1458158051099242E-14</v>
      </c>
    </row>
    <row r="611" spans="1:6" x14ac:dyDescent="0.25">
      <c r="A611">
        <v>59.8</v>
      </c>
      <c r="B611" s="1">
        <v>-4.1399999999999998E-17</v>
      </c>
      <c r="C611">
        <f t="shared" si="28"/>
        <v>9.9999999999999998E-20</v>
      </c>
      <c r="E611" s="1">
        <f t="shared" si="29"/>
        <v>8.9588000000000007E-16</v>
      </c>
      <c r="F611" s="1">
        <f t="shared" si="27"/>
        <v>1.2562547831253716E-13</v>
      </c>
    </row>
    <row r="612" spans="1:6" x14ac:dyDescent="0.25">
      <c r="A612">
        <v>59.9</v>
      </c>
      <c r="B612" s="1">
        <v>-8.2900000000000001E-17</v>
      </c>
      <c r="C612">
        <f t="shared" si="28"/>
        <v>9.9999999999999998E-20</v>
      </c>
      <c r="E612" s="1">
        <f t="shared" si="29"/>
        <v>8.5438000000000009E-16</v>
      </c>
      <c r="F612" s="1">
        <f t="shared" si="27"/>
        <v>1.1980610814022581E-13</v>
      </c>
    </row>
    <row r="613" spans="1:6" x14ac:dyDescent="0.25">
      <c r="A613">
        <v>60</v>
      </c>
      <c r="B613" s="1">
        <v>-2.2699999999999999E-16</v>
      </c>
      <c r="C613">
        <f t="shared" si="28"/>
        <v>9.9999999999999998E-20</v>
      </c>
      <c r="E613" s="1">
        <f t="shared" si="29"/>
        <v>7.1028000000000017E-16</v>
      </c>
      <c r="F613" s="1">
        <f t="shared" si="27"/>
        <v>9.9599572192513402E-14</v>
      </c>
    </row>
    <row r="614" spans="1:6" x14ac:dyDescent="0.25">
      <c r="A614">
        <v>60.1</v>
      </c>
      <c r="B614" s="1">
        <v>-3.64E-16</v>
      </c>
      <c r="C614">
        <f t="shared" si="28"/>
        <v>9.9999999999999998E-20</v>
      </c>
      <c r="E614" s="1">
        <f t="shared" si="29"/>
        <v>5.7328000000000012E-16</v>
      </c>
      <c r="F614" s="1">
        <f t="shared" si="27"/>
        <v>8.0388639334521703E-14</v>
      </c>
    </row>
    <row r="615" spans="1:6" x14ac:dyDescent="0.25">
      <c r="A615">
        <v>60.2</v>
      </c>
      <c r="B615" s="1">
        <v>-5.6299999999999998E-16</v>
      </c>
      <c r="C615">
        <f t="shared" si="28"/>
        <v>9.9999999999999998E-20</v>
      </c>
      <c r="E615" s="1">
        <f t="shared" si="29"/>
        <v>3.7428000000000014E-16</v>
      </c>
      <c r="F615" s="1">
        <f t="shared" si="27"/>
        <v>5.2483707664884159E-14</v>
      </c>
    </row>
    <row r="616" spans="1:6" x14ac:dyDescent="0.25">
      <c r="A616">
        <v>60.3</v>
      </c>
      <c r="B616" s="1">
        <v>-1.7800000000000001E-16</v>
      </c>
      <c r="C616">
        <f t="shared" si="28"/>
        <v>9.9999999999999998E-20</v>
      </c>
      <c r="E616" s="1">
        <f t="shared" si="29"/>
        <v>7.5928000000000008E-16</v>
      </c>
      <c r="F616" s="1">
        <f t="shared" si="27"/>
        <v>1.0647063576945931E-13</v>
      </c>
    </row>
    <row r="617" spans="1:6" x14ac:dyDescent="0.25">
      <c r="A617">
        <v>60.4</v>
      </c>
      <c r="B617" s="1">
        <v>-1.2999999999999999E-16</v>
      </c>
      <c r="C617">
        <f t="shared" si="28"/>
        <v>9.9999999999999998E-20</v>
      </c>
      <c r="E617" s="1">
        <f t="shared" si="29"/>
        <v>8.0728000000000017E-16</v>
      </c>
      <c r="F617" s="1">
        <f t="shared" si="27"/>
        <v>1.1320147355912065E-13</v>
      </c>
    </row>
    <row r="618" spans="1:6" x14ac:dyDescent="0.25">
      <c r="A618">
        <v>60.5</v>
      </c>
      <c r="B618" s="1">
        <v>-2.73E-16</v>
      </c>
      <c r="C618">
        <f t="shared" si="28"/>
        <v>9.9999999999999998E-20</v>
      </c>
      <c r="E618" s="1">
        <f t="shared" si="29"/>
        <v>6.6428000000000012E-16</v>
      </c>
      <c r="F618" s="1">
        <f t="shared" si="27"/>
        <v>9.3149185977421293E-14</v>
      </c>
    </row>
    <row r="619" spans="1:6" x14ac:dyDescent="0.25">
      <c r="A619">
        <v>60.6</v>
      </c>
      <c r="B619" s="1">
        <v>-3.1900000000000001E-16</v>
      </c>
      <c r="C619">
        <f t="shared" si="28"/>
        <v>9.9999999999999998E-20</v>
      </c>
      <c r="E619" s="1">
        <f t="shared" si="29"/>
        <v>6.1828000000000006E-16</v>
      </c>
      <c r="F619" s="1">
        <f t="shared" si="27"/>
        <v>8.6698799762329185E-14</v>
      </c>
    </row>
    <row r="620" spans="1:6" x14ac:dyDescent="0.25">
      <c r="A620">
        <v>60.7</v>
      </c>
      <c r="B620" s="1">
        <v>6.66E-18</v>
      </c>
      <c r="C620">
        <f t="shared" si="28"/>
        <v>6.66E-18</v>
      </c>
      <c r="E620" s="1">
        <f t="shared" si="29"/>
        <v>9.4394000000000011E-16</v>
      </c>
      <c r="F620" s="1">
        <f t="shared" si="27"/>
        <v>1.3236472964943554E-13</v>
      </c>
    </row>
    <row r="621" spans="1:6" x14ac:dyDescent="0.25">
      <c r="A621">
        <v>60.8</v>
      </c>
      <c r="B621" s="1">
        <v>-1.5E-16</v>
      </c>
      <c r="C621">
        <f t="shared" si="28"/>
        <v>9.9999999999999998E-20</v>
      </c>
      <c r="E621" s="1">
        <f t="shared" si="29"/>
        <v>7.8728000000000014E-16</v>
      </c>
      <c r="F621" s="1">
        <f t="shared" si="27"/>
        <v>1.1039695781342842E-13</v>
      </c>
    </row>
    <row r="622" spans="1:6" x14ac:dyDescent="0.25">
      <c r="A622">
        <v>60.9</v>
      </c>
      <c r="B622" s="1">
        <v>-1.9000000000000001E-16</v>
      </c>
      <c r="C622">
        <f t="shared" si="28"/>
        <v>9.9999999999999998E-20</v>
      </c>
      <c r="E622" s="1">
        <f t="shared" si="29"/>
        <v>7.4728000000000009E-16</v>
      </c>
      <c r="F622" s="1">
        <f t="shared" si="27"/>
        <v>1.0478792632204398E-13</v>
      </c>
    </row>
    <row r="623" spans="1:6" x14ac:dyDescent="0.25">
      <c r="A623">
        <v>61</v>
      </c>
      <c r="B623" s="1">
        <v>-1.9199999999999999E-16</v>
      </c>
      <c r="C623">
        <f t="shared" si="28"/>
        <v>9.9999999999999998E-20</v>
      </c>
      <c r="E623" s="1">
        <f t="shared" si="29"/>
        <v>7.4528000000000015E-16</v>
      </c>
      <c r="F623" s="1">
        <f t="shared" si="27"/>
        <v>1.0450747474747478E-13</v>
      </c>
    </row>
    <row r="624" spans="1:6" x14ac:dyDescent="0.25">
      <c r="A624">
        <v>61.1</v>
      </c>
      <c r="B624" s="1">
        <v>-2.11E-17</v>
      </c>
      <c r="C624">
        <f t="shared" si="28"/>
        <v>9.9999999999999998E-20</v>
      </c>
      <c r="E624" s="1">
        <f t="shared" si="29"/>
        <v>9.1618000000000003E-16</v>
      </c>
      <c r="F624" s="1">
        <f t="shared" si="27"/>
        <v>1.2847206179441475E-13</v>
      </c>
    </row>
    <row r="625" spans="1:6" x14ac:dyDescent="0.25">
      <c r="A625">
        <v>61.2</v>
      </c>
      <c r="B625" s="1">
        <v>-2.0599999999999999E-16</v>
      </c>
      <c r="C625">
        <f t="shared" si="28"/>
        <v>9.9999999999999998E-20</v>
      </c>
      <c r="E625" s="1">
        <f t="shared" si="29"/>
        <v>7.3128000000000012E-16</v>
      </c>
      <c r="F625" s="1">
        <f t="shared" si="27"/>
        <v>1.0254431372549022E-13</v>
      </c>
    </row>
    <row r="626" spans="1:6" x14ac:dyDescent="0.25">
      <c r="A626">
        <v>61.3</v>
      </c>
      <c r="B626" s="1">
        <v>-1.1300000000000001E-16</v>
      </c>
      <c r="C626">
        <f t="shared" si="28"/>
        <v>9.9999999999999998E-20</v>
      </c>
      <c r="E626" s="1">
        <f t="shared" si="29"/>
        <v>8.2428000000000005E-16</v>
      </c>
      <c r="F626" s="1">
        <f t="shared" si="27"/>
        <v>1.1558531194295902E-13</v>
      </c>
    </row>
    <row r="627" spans="1:6" x14ac:dyDescent="0.25">
      <c r="A627">
        <v>61.4</v>
      </c>
      <c r="B627" s="1">
        <v>-1.7800000000000001E-16</v>
      </c>
      <c r="C627">
        <f t="shared" si="28"/>
        <v>9.9999999999999998E-20</v>
      </c>
      <c r="E627" s="1">
        <f t="shared" si="29"/>
        <v>7.5928000000000008E-16</v>
      </c>
      <c r="F627" s="1">
        <f t="shared" si="27"/>
        <v>1.0647063576945931E-13</v>
      </c>
    </row>
    <row r="628" spans="1:6" x14ac:dyDescent="0.25">
      <c r="A628">
        <v>61.5</v>
      </c>
      <c r="B628" s="1">
        <v>-2.69E-17</v>
      </c>
      <c r="C628">
        <f t="shared" si="28"/>
        <v>9.9999999999999998E-20</v>
      </c>
      <c r="E628" s="1">
        <f t="shared" si="29"/>
        <v>9.1038000000000021E-16</v>
      </c>
      <c r="F628" s="1">
        <f t="shared" si="27"/>
        <v>1.2765875222816403E-13</v>
      </c>
    </row>
    <row r="629" spans="1:6" x14ac:dyDescent="0.25">
      <c r="A629">
        <v>61.6</v>
      </c>
      <c r="B629" s="1">
        <v>-4.5000000000000002E-16</v>
      </c>
      <c r="C629">
        <f t="shared" si="28"/>
        <v>9.9999999999999998E-20</v>
      </c>
      <c r="E629" s="1">
        <f t="shared" si="29"/>
        <v>4.872800000000001E-16</v>
      </c>
      <c r="F629" s="1">
        <f t="shared" si="27"/>
        <v>6.8329221628045178E-14</v>
      </c>
    </row>
    <row r="630" spans="1:6" x14ac:dyDescent="0.25">
      <c r="A630">
        <v>61.7</v>
      </c>
      <c r="B630" s="1">
        <v>-3.4199999999999999E-16</v>
      </c>
      <c r="C630">
        <f t="shared" si="28"/>
        <v>9.9999999999999998E-20</v>
      </c>
      <c r="E630" s="1">
        <f t="shared" si="29"/>
        <v>5.9528000000000008E-16</v>
      </c>
      <c r="F630" s="1">
        <f t="shared" si="27"/>
        <v>8.3473606654783143E-14</v>
      </c>
    </row>
    <row r="631" spans="1:6" x14ac:dyDescent="0.25">
      <c r="A631">
        <v>61.8</v>
      </c>
      <c r="B631" s="1">
        <v>-3.2900000000000002E-16</v>
      </c>
      <c r="C631">
        <f t="shared" si="28"/>
        <v>9.9999999999999998E-20</v>
      </c>
      <c r="E631" s="1">
        <f t="shared" si="29"/>
        <v>6.0828000000000009E-16</v>
      </c>
      <c r="F631" s="1">
        <f t="shared" si="27"/>
        <v>8.5296541889483078E-14</v>
      </c>
    </row>
    <row r="632" spans="1:6" x14ac:dyDescent="0.25">
      <c r="A632">
        <v>61.9</v>
      </c>
      <c r="B632" s="1">
        <v>-2.1499999999999999E-16</v>
      </c>
      <c r="C632">
        <f t="shared" si="28"/>
        <v>9.9999999999999998E-20</v>
      </c>
      <c r="E632" s="1">
        <f t="shared" si="29"/>
        <v>7.2228000000000017E-16</v>
      </c>
      <c r="F632" s="1">
        <f t="shared" si="27"/>
        <v>1.0128228163992872E-13</v>
      </c>
    </row>
    <row r="633" spans="1:6" x14ac:dyDescent="0.25">
      <c r="A633">
        <v>62</v>
      </c>
      <c r="B633" s="1">
        <v>-6.5100000000000003E-16</v>
      </c>
      <c r="C633">
        <f t="shared" si="28"/>
        <v>9.9999999999999998E-20</v>
      </c>
      <c r="E633" s="1">
        <f t="shared" si="29"/>
        <v>2.8628000000000009E-16</v>
      </c>
      <c r="F633" s="1">
        <f t="shared" si="27"/>
        <v>4.0143838383838395E-14</v>
      </c>
    </row>
    <row r="634" spans="1:6" x14ac:dyDescent="0.25">
      <c r="A634">
        <v>62.1</v>
      </c>
      <c r="B634" s="1">
        <v>-3.67E-16</v>
      </c>
      <c r="C634">
        <f t="shared" si="28"/>
        <v>9.9999999999999998E-20</v>
      </c>
      <c r="E634" s="1">
        <f t="shared" si="29"/>
        <v>5.7028000000000007E-16</v>
      </c>
      <c r="F634" s="1">
        <f t="shared" si="27"/>
        <v>7.9967961972667863E-14</v>
      </c>
    </row>
    <row r="635" spans="1:6" x14ac:dyDescent="0.25">
      <c r="A635">
        <v>62.2</v>
      </c>
      <c r="B635" s="1">
        <v>-2.7799999999999998E-16</v>
      </c>
      <c r="C635">
        <f t="shared" si="28"/>
        <v>9.9999999999999998E-20</v>
      </c>
      <c r="E635" s="1">
        <f t="shared" si="29"/>
        <v>6.5928000000000013E-16</v>
      </c>
      <c r="F635" s="1">
        <f t="shared" si="27"/>
        <v>9.244805704099824E-14</v>
      </c>
    </row>
    <row r="636" spans="1:6" x14ac:dyDescent="0.25">
      <c r="A636">
        <v>62.3</v>
      </c>
      <c r="B636" s="1">
        <v>-1.9000000000000001E-16</v>
      </c>
      <c r="C636">
        <f t="shared" si="28"/>
        <v>9.9999999999999998E-20</v>
      </c>
      <c r="E636" s="1">
        <f t="shared" si="29"/>
        <v>7.4728000000000009E-16</v>
      </c>
      <c r="F636" s="1">
        <f t="shared" si="27"/>
        <v>1.0478792632204398E-13</v>
      </c>
    </row>
    <row r="637" spans="1:6" x14ac:dyDescent="0.25">
      <c r="A637">
        <v>62.4</v>
      </c>
      <c r="B637" s="1">
        <v>-3.2999999999999999E-16</v>
      </c>
      <c r="C637">
        <f t="shared" si="28"/>
        <v>9.9999999999999998E-20</v>
      </c>
      <c r="E637" s="1">
        <f t="shared" si="29"/>
        <v>6.0728000000000008E-16</v>
      </c>
      <c r="F637" s="1">
        <f t="shared" si="27"/>
        <v>8.5156316102198465E-14</v>
      </c>
    </row>
    <row r="638" spans="1:6" x14ac:dyDescent="0.25">
      <c r="A638">
        <v>62.5</v>
      </c>
      <c r="B638" s="1">
        <v>-1.61E-16</v>
      </c>
      <c r="C638">
        <f t="shared" si="28"/>
        <v>9.9999999999999998E-20</v>
      </c>
      <c r="E638" s="1">
        <f t="shared" si="29"/>
        <v>7.7628000000000006E-16</v>
      </c>
      <c r="F638" s="1">
        <f t="shared" si="27"/>
        <v>1.088544741532977E-13</v>
      </c>
    </row>
    <row r="639" spans="1:6" x14ac:dyDescent="0.25">
      <c r="A639">
        <v>62.6</v>
      </c>
      <c r="B639" s="1">
        <v>-6.4300000000000005E-17</v>
      </c>
      <c r="C639">
        <f t="shared" si="28"/>
        <v>9.9999999999999998E-20</v>
      </c>
      <c r="E639" s="1">
        <f t="shared" si="29"/>
        <v>8.7298000000000014E-16</v>
      </c>
      <c r="F639" s="1">
        <f t="shared" si="27"/>
        <v>1.2241430778371957E-13</v>
      </c>
    </row>
    <row r="640" spans="1:6" x14ac:dyDescent="0.25">
      <c r="A640">
        <v>62.7</v>
      </c>
      <c r="B640" s="1">
        <v>-4.0599999999999999E-16</v>
      </c>
      <c r="C640">
        <f t="shared" si="28"/>
        <v>9.9999999999999998E-20</v>
      </c>
      <c r="E640" s="1">
        <f t="shared" si="29"/>
        <v>5.3128000000000013E-16</v>
      </c>
      <c r="F640" s="1">
        <f t="shared" si="27"/>
        <v>7.4499156268568047E-14</v>
      </c>
    </row>
    <row r="641" spans="1:6" x14ac:dyDescent="0.25">
      <c r="A641">
        <v>62.8</v>
      </c>
      <c r="B641" s="1">
        <v>-3.2099999999999999E-16</v>
      </c>
      <c r="C641">
        <f t="shared" si="28"/>
        <v>9.9999999999999998E-20</v>
      </c>
      <c r="E641" s="1">
        <f t="shared" si="29"/>
        <v>6.1628000000000013E-16</v>
      </c>
      <c r="F641" s="1">
        <f t="shared" si="27"/>
        <v>8.6418348187759971E-14</v>
      </c>
    </row>
    <row r="642" spans="1:6" x14ac:dyDescent="0.25">
      <c r="A642">
        <v>62.9</v>
      </c>
      <c r="B642" s="1">
        <v>-3.0599999999999999E-16</v>
      </c>
      <c r="C642">
        <f t="shared" si="28"/>
        <v>9.9999999999999998E-20</v>
      </c>
      <c r="E642" s="1">
        <f t="shared" si="29"/>
        <v>6.3128000000000007E-16</v>
      </c>
      <c r="F642" s="1">
        <f t="shared" si="27"/>
        <v>8.8521734997029132E-14</v>
      </c>
    </row>
    <row r="643" spans="1:6" x14ac:dyDescent="0.25">
      <c r="A643">
        <v>63</v>
      </c>
      <c r="B643" s="1">
        <v>-2.17E-16</v>
      </c>
      <c r="C643">
        <f t="shared" si="28"/>
        <v>9.9999999999999998E-20</v>
      </c>
      <c r="E643" s="1">
        <f t="shared" si="29"/>
        <v>7.2028000000000014E-16</v>
      </c>
      <c r="F643" s="1">
        <f t="shared" si="27"/>
        <v>1.010018300653595E-13</v>
      </c>
    </row>
    <row r="644" spans="1:6" x14ac:dyDescent="0.25">
      <c r="A644">
        <v>63.1</v>
      </c>
      <c r="B644" s="1">
        <v>-4.0400000000000001E-16</v>
      </c>
      <c r="C644">
        <f t="shared" si="28"/>
        <v>9.9999999999999998E-20</v>
      </c>
      <c r="E644" s="1">
        <f t="shared" si="29"/>
        <v>5.3328000000000006E-16</v>
      </c>
      <c r="F644" s="1">
        <f t="shared" si="27"/>
        <v>7.4779607843137261E-14</v>
      </c>
    </row>
    <row r="645" spans="1:6" x14ac:dyDescent="0.25">
      <c r="A645">
        <v>63.2</v>
      </c>
      <c r="B645" s="1">
        <v>-1.7699999999999999E-16</v>
      </c>
      <c r="C645">
        <f t="shared" si="28"/>
        <v>9.9999999999999998E-20</v>
      </c>
      <c r="E645" s="1">
        <f t="shared" si="29"/>
        <v>7.602800000000001E-16</v>
      </c>
      <c r="F645" s="1">
        <f t="shared" si="27"/>
        <v>1.0661086155674393E-13</v>
      </c>
    </row>
    <row r="646" spans="1:6" x14ac:dyDescent="0.25">
      <c r="A646">
        <v>63.3</v>
      </c>
      <c r="B646" s="1">
        <v>-2.5699999999999999E-16</v>
      </c>
      <c r="C646">
        <f t="shared" si="28"/>
        <v>9.9999999999999998E-20</v>
      </c>
      <c r="E646" s="1">
        <f t="shared" si="29"/>
        <v>6.8028000000000008E-16</v>
      </c>
      <c r="F646" s="1">
        <f t="shared" si="27"/>
        <v>9.5392798573975055E-14</v>
      </c>
    </row>
    <row r="647" spans="1:6" x14ac:dyDescent="0.25">
      <c r="A647">
        <v>63.4</v>
      </c>
      <c r="B647" s="1">
        <v>-4.0400000000000001E-16</v>
      </c>
      <c r="C647">
        <f t="shared" si="28"/>
        <v>9.9999999999999998E-20</v>
      </c>
      <c r="E647" s="1">
        <f t="shared" si="29"/>
        <v>5.3328000000000006E-16</v>
      </c>
      <c r="F647" s="1">
        <f t="shared" si="27"/>
        <v>7.4779607843137261E-14</v>
      </c>
    </row>
    <row r="648" spans="1:6" x14ac:dyDescent="0.25">
      <c r="A648">
        <v>63.5</v>
      </c>
      <c r="B648" s="1">
        <v>-3.1199999999999999E-16</v>
      </c>
      <c r="C648">
        <f t="shared" si="28"/>
        <v>9.9999999999999998E-20</v>
      </c>
      <c r="E648" s="1">
        <f t="shared" si="29"/>
        <v>6.2528000000000017E-16</v>
      </c>
      <c r="F648" s="1">
        <f t="shared" si="27"/>
        <v>8.7680380273321478E-14</v>
      </c>
    </row>
    <row r="649" spans="1:6" x14ac:dyDescent="0.25">
      <c r="A649">
        <v>63.6</v>
      </c>
      <c r="B649" s="1">
        <v>-2.2600000000000002E-16</v>
      </c>
      <c r="C649">
        <f t="shared" si="28"/>
        <v>9.9999999999999998E-20</v>
      </c>
      <c r="E649" s="1">
        <f t="shared" si="29"/>
        <v>7.1128000000000009E-16</v>
      </c>
      <c r="F649" s="1">
        <f t="shared" si="27"/>
        <v>9.973979797979799E-14</v>
      </c>
    </row>
    <row r="650" spans="1:6" x14ac:dyDescent="0.25">
      <c r="A650">
        <v>63.7</v>
      </c>
      <c r="B650" s="1">
        <v>-2.2800000000000001E-16</v>
      </c>
      <c r="C650">
        <f t="shared" si="28"/>
        <v>9.9999999999999998E-20</v>
      </c>
      <c r="E650" s="1">
        <f t="shared" si="29"/>
        <v>7.0928000000000016E-16</v>
      </c>
      <c r="F650" s="1">
        <f t="shared" si="27"/>
        <v>9.9459346405228789E-14</v>
      </c>
    </row>
    <row r="651" spans="1:6" x14ac:dyDescent="0.25">
      <c r="A651">
        <v>63.8</v>
      </c>
      <c r="B651" s="1">
        <v>-2.03E-16</v>
      </c>
      <c r="C651">
        <f t="shared" si="28"/>
        <v>9.9999999999999998E-20</v>
      </c>
      <c r="E651" s="1">
        <f t="shared" si="29"/>
        <v>7.3428000000000017E-16</v>
      </c>
      <c r="F651" s="1">
        <f t="shared" si="27"/>
        <v>1.0296499108734406E-13</v>
      </c>
    </row>
    <row r="652" spans="1:6" x14ac:dyDescent="0.25">
      <c r="A652">
        <v>63.9</v>
      </c>
      <c r="B652" s="1">
        <v>-2.03E-16</v>
      </c>
      <c r="C652">
        <f t="shared" si="28"/>
        <v>9.9999999999999998E-20</v>
      </c>
      <c r="E652" s="1">
        <f t="shared" si="29"/>
        <v>7.3428000000000017E-16</v>
      </c>
      <c r="F652" s="1">
        <f t="shared" si="27"/>
        <v>1.0296499108734406E-13</v>
      </c>
    </row>
    <row r="653" spans="1:6" x14ac:dyDescent="0.25">
      <c r="A653">
        <v>64</v>
      </c>
      <c r="B653" s="1">
        <v>-3.0400000000000001E-16</v>
      </c>
      <c r="C653">
        <f t="shared" si="28"/>
        <v>9.9999999999999998E-20</v>
      </c>
      <c r="E653" s="1">
        <f t="shared" si="29"/>
        <v>6.3328000000000011E-16</v>
      </c>
      <c r="F653" s="1">
        <f t="shared" si="27"/>
        <v>8.8802186571598358E-14</v>
      </c>
    </row>
    <row r="654" spans="1:6" x14ac:dyDescent="0.25">
      <c r="A654">
        <v>64.099999999999994</v>
      </c>
      <c r="B654" s="1">
        <v>-2.3800000000000002E-16</v>
      </c>
      <c r="C654">
        <f t="shared" si="28"/>
        <v>9.9999999999999998E-20</v>
      </c>
      <c r="E654" s="1">
        <f t="shared" si="29"/>
        <v>6.9928000000000009E-16</v>
      </c>
      <c r="F654" s="1">
        <f t="shared" si="27"/>
        <v>9.8057088532382669E-14</v>
      </c>
    </row>
    <row r="655" spans="1:6" x14ac:dyDescent="0.25">
      <c r="A655">
        <v>64.2</v>
      </c>
      <c r="B655" s="1">
        <v>-3.34E-16</v>
      </c>
      <c r="C655">
        <f t="shared" si="28"/>
        <v>9.9999999999999998E-20</v>
      </c>
      <c r="E655" s="1">
        <f t="shared" si="29"/>
        <v>6.0328000000000011E-16</v>
      </c>
      <c r="F655" s="1">
        <f t="shared" si="27"/>
        <v>8.4595412953060024E-14</v>
      </c>
    </row>
    <row r="656" spans="1:6" x14ac:dyDescent="0.25">
      <c r="A656">
        <v>64.3</v>
      </c>
      <c r="B656" s="1">
        <v>-2.6800000000000002E-16</v>
      </c>
      <c r="C656">
        <f t="shared" si="28"/>
        <v>9.9999999999999998E-20</v>
      </c>
      <c r="E656" s="1">
        <f t="shared" si="29"/>
        <v>6.692800000000001E-16</v>
      </c>
      <c r="F656" s="1">
        <f t="shared" si="27"/>
        <v>9.3850314913844347E-14</v>
      </c>
    </row>
    <row r="657" spans="1:6" x14ac:dyDescent="0.25">
      <c r="A657">
        <v>64.400000000000006</v>
      </c>
      <c r="B657" s="1">
        <v>6.6199999999999996E-17</v>
      </c>
      <c r="C657">
        <f t="shared" si="28"/>
        <v>6.6199999999999996E-17</v>
      </c>
      <c r="E657" s="1">
        <f t="shared" si="29"/>
        <v>1.0034800000000001E-15</v>
      </c>
      <c r="F657" s="1">
        <f t="shared" si="27"/>
        <v>1.4071377302436127E-13</v>
      </c>
    </row>
    <row r="658" spans="1:6" x14ac:dyDescent="0.25">
      <c r="A658">
        <v>64.5</v>
      </c>
      <c r="B658" s="1">
        <v>-3.7199999999999998E-16</v>
      </c>
      <c r="C658">
        <f t="shared" si="28"/>
        <v>9.9999999999999998E-20</v>
      </c>
      <c r="E658" s="1">
        <f t="shared" si="29"/>
        <v>5.6528000000000018E-16</v>
      </c>
      <c r="F658" s="1">
        <f t="shared" si="27"/>
        <v>7.9266833036244834E-14</v>
      </c>
    </row>
    <row r="659" spans="1:6" x14ac:dyDescent="0.25">
      <c r="A659">
        <v>64.599999999999994</v>
      </c>
      <c r="B659" s="1">
        <v>-5.4200000000000003E-16</v>
      </c>
      <c r="C659">
        <f t="shared" si="28"/>
        <v>9.9999999999999998E-20</v>
      </c>
      <c r="E659" s="1">
        <f t="shared" si="29"/>
        <v>3.9528000000000008E-16</v>
      </c>
      <c r="F659" s="1">
        <f t="shared" si="27"/>
        <v>5.5428449197860974E-14</v>
      </c>
    </row>
    <row r="660" spans="1:6" x14ac:dyDescent="0.25">
      <c r="A660">
        <v>64.7</v>
      </c>
      <c r="B660" s="1">
        <v>-2.1600000000000001E-16</v>
      </c>
      <c r="C660">
        <f t="shared" si="28"/>
        <v>9.9999999999999998E-20</v>
      </c>
      <c r="E660" s="1">
        <f t="shared" si="29"/>
        <v>7.2128000000000016E-16</v>
      </c>
      <c r="F660" s="1">
        <f t="shared" si="27"/>
        <v>1.0114205585264411E-13</v>
      </c>
    </row>
    <row r="661" spans="1:6" x14ac:dyDescent="0.25">
      <c r="A661">
        <v>64.8</v>
      </c>
      <c r="B661" s="1">
        <v>3.33E-17</v>
      </c>
      <c r="C661">
        <f t="shared" si="28"/>
        <v>3.33E-17</v>
      </c>
      <c r="E661" s="1">
        <f t="shared" si="29"/>
        <v>9.7058000000000008E-16</v>
      </c>
      <c r="F661" s="1">
        <f t="shared" si="27"/>
        <v>1.3610034462269758E-13</v>
      </c>
    </row>
    <row r="662" spans="1:6" x14ac:dyDescent="0.25">
      <c r="A662">
        <v>64.900000000000006</v>
      </c>
      <c r="B662" s="1">
        <v>-2.85E-16</v>
      </c>
      <c r="C662">
        <f t="shared" si="28"/>
        <v>9.9999999999999998E-20</v>
      </c>
      <c r="E662" s="1">
        <f t="shared" si="29"/>
        <v>6.5228000000000012E-16</v>
      </c>
      <c r="F662" s="1">
        <f t="shared" si="27"/>
        <v>9.146647653000596E-14</v>
      </c>
    </row>
    <row r="663" spans="1:6" x14ac:dyDescent="0.25">
      <c r="A663">
        <v>65</v>
      </c>
      <c r="B663" s="1">
        <v>-2.8399999999999998E-16</v>
      </c>
      <c r="C663">
        <f t="shared" si="28"/>
        <v>9.9999999999999998E-20</v>
      </c>
      <c r="E663" s="1">
        <f t="shared" si="29"/>
        <v>6.5328000000000014E-16</v>
      </c>
      <c r="F663" s="1">
        <f t="shared" ref="F663:F726" si="30">E663*Leak_Rate_Cal_factor_per_sqcm</f>
        <v>9.1606702317290573E-14</v>
      </c>
    </row>
    <row r="664" spans="1:6" x14ac:dyDescent="0.25">
      <c r="A664">
        <v>65.099999999999994</v>
      </c>
      <c r="B664" s="1">
        <v>-2.58E-16</v>
      </c>
      <c r="C664">
        <f t="shared" ref="C664:C727" si="31">IF(B664&lt;C$22,C$22,B664)</f>
        <v>9.9999999999999998E-20</v>
      </c>
      <c r="E664" s="1">
        <f t="shared" ref="E664:E727" si="32">B664-E$22</f>
        <v>6.7928000000000006E-16</v>
      </c>
      <c r="F664" s="1">
        <f t="shared" si="30"/>
        <v>9.5252572786690442E-14</v>
      </c>
    </row>
    <row r="665" spans="1:6" x14ac:dyDescent="0.25">
      <c r="A665">
        <v>65.2</v>
      </c>
      <c r="B665" s="1">
        <v>-1.8299999999999999E-16</v>
      </c>
      <c r="C665">
        <f t="shared" si="31"/>
        <v>9.9999999999999998E-20</v>
      </c>
      <c r="E665" s="1">
        <f t="shared" si="32"/>
        <v>7.542800000000001E-16</v>
      </c>
      <c r="F665" s="1">
        <f t="shared" si="30"/>
        <v>1.0576950683303626E-13</v>
      </c>
    </row>
    <row r="666" spans="1:6" x14ac:dyDescent="0.25">
      <c r="A666">
        <v>65.3</v>
      </c>
      <c r="B666" s="1">
        <v>-3.2500000000000001E-16</v>
      </c>
      <c r="C666">
        <f t="shared" si="31"/>
        <v>9.9999999999999998E-20</v>
      </c>
      <c r="E666" s="1">
        <f t="shared" si="32"/>
        <v>6.1228000000000016E-16</v>
      </c>
      <c r="F666" s="1">
        <f t="shared" si="30"/>
        <v>8.5857445038621531E-14</v>
      </c>
    </row>
    <row r="667" spans="1:6" x14ac:dyDescent="0.25">
      <c r="A667">
        <v>65.400000000000006</v>
      </c>
      <c r="B667" s="1">
        <v>-1.06E-16</v>
      </c>
      <c r="C667">
        <f t="shared" si="31"/>
        <v>9.9999999999999998E-20</v>
      </c>
      <c r="E667" s="1">
        <f t="shared" si="32"/>
        <v>8.3128000000000017E-16</v>
      </c>
      <c r="F667" s="1">
        <f t="shared" si="30"/>
        <v>1.1656689245395131E-13</v>
      </c>
    </row>
    <row r="668" spans="1:6" x14ac:dyDescent="0.25">
      <c r="A668">
        <v>65.5</v>
      </c>
      <c r="B668" s="1">
        <v>-3.1100000000000002E-16</v>
      </c>
      <c r="C668">
        <f t="shared" si="31"/>
        <v>9.9999999999999998E-20</v>
      </c>
      <c r="E668" s="1">
        <f t="shared" si="32"/>
        <v>6.2628000000000009E-16</v>
      </c>
      <c r="F668" s="1">
        <f t="shared" si="30"/>
        <v>8.7820606060606078E-14</v>
      </c>
    </row>
    <row r="669" spans="1:6" x14ac:dyDescent="0.25">
      <c r="A669">
        <v>65.599999999999994</v>
      </c>
      <c r="B669" s="1">
        <v>-2.4100000000000002E-16</v>
      </c>
      <c r="C669">
        <f t="shared" si="31"/>
        <v>9.9999999999999998E-20</v>
      </c>
      <c r="E669" s="1">
        <f t="shared" si="32"/>
        <v>6.9628000000000014E-16</v>
      </c>
      <c r="F669" s="1">
        <f t="shared" si="30"/>
        <v>9.7636411170528842E-14</v>
      </c>
    </row>
    <row r="670" spans="1:6" x14ac:dyDescent="0.25">
      <c r="A670">
        <v>65.7</v>
      </c>
      <c r="B670" s="1">
        <v>-3.79E-16</v>
      </c>
      <c r="C670">
        <f t="shared" si="31"/>
        <v>9.9999999999999998E-20</v>
      </c>
      <c r="E670" s="1">
        <f t="shared" si="32"/>
        <v>5.5828000000000007E-16</v>
      </c>
      <c r="F670" s="1">
        <f t="shared" si="30"/>
        <v>7.8285252525252542E-14</v>
      </c>
    </row>
    <row r="671" spans="1:6" x14ac:dyDescent="0.25">
      <c r="A671">
        <v>65.8</v>
      </c>
      <c r="B671" s="1">
        <v>-3.6299999999999998E-16</v>
      </c>
      <c r="C671">
        <f t="shared" si="31"/>
        <v>9.9999999999999998E-20</v>
      </c>
      <c r="E671" s="1">
        <f t="shared" si="32"/>
        <v>5.7428000000000013E-16</v>
      </c>
      <c r="F671" s="1">
        <f t="shared" si="30"/>
        <v>8.0528865121806316E-14</v>
      </c>
    </row>
    <row r="672" spans="1:6" x14ac:dyDescent="0.25">
      <c r="A672">
        <v>65.900000000000006</v>
      </c>
      <c r="B672" s="1">
        <v>-3.49E-16</v>
      </c>
      <c r="C672">
        <f t="shared" si="31"/>
        <v>9.9999999999999998E-20</v>
      </c>
      <c r="E672" s="1">
        <f t="shared" si="32"/>
        <v>5.8828000000000016E-16</v>
      </c>
      <c r="F672" s="1">
        <f t="shared" si="30"/>
        <v>8.2492026143790876E-14</v>
      </c>
    </row>
    <row r="673" spans="1:6" x14ac:dyDescent="0.25">
      <c r="A673">
        <v>66</v>
      </c>
      <c r="B673" s="1">
        <v>-2.9399999999999999E-16</v>
      </c>
      <c r="C673">
        <f t="shared" si="31"/>
        <v>9.9999999999999998E-20</v>
      </c>
      <c r="E673" s="1">
        <f t="shared" si="32"/>
        <v>6.4328000000000007E-16</v>
      </c>
      <c r="F673" s="1">
        <f t="shared" si="30"/>
        <v>9.0204444444444453E-14</v>
      </c>
    </row>
    <row r="674" spans="1:6" x14ac:dyDescent="0.25">
      <c r="A674">
        <v>66.099999999999994</v>
      </c>
      <c r="B674" s="1">
        <v>-4.2000000000000002E-16</v>
      </c>
      <c r="C674">
        <f t="shared" si="31"/>
        <v>9.9999999999999998E-20</v>
      </c>
      <c r="E674" s="1">
        <f t="shared" si="32"/>
        <v>5.1728000000000009E-16</v>
      </c>
      <c r="F674" s="1">
        <f t="shared" si="30"/>
        <v>7.25359952465835E-14</v>
      </c>
    </row>
    <row r="675" spans="1:6" x14ac:dyDescent="0.25">
      <c r="A675">
        <v>66.2</v>
      </c>
      <c r="B675" s="1">
        <v>-3.52E-16</v>
      </c>
      <c r="C675">
        <f t="shared" si="31"/>
        <v>9.9999999999999998E-20</v>
      </c>
      <c r="E675" s="1">
        <f t="shared" si="32"/>
        <v>5.8528000000000012E-16</v>
      </c>
      <c r="F675" s="1">
        <f t="shared" si="30"/>
        <v>8.2071348781937036E-14</v>
      </c>
    </row>
    <row r="676" spans="1:6" x14ac:dyDescent="0.25">
      <c r="A676">
        <v>66.3</v>
      </c>
      <c r="B676" s="1">
        <v>-2.4400000000000002E-16</v>
      </c>
      <c r="C676">
        <f t="shared" si="31"/>
        <v>9.9999999999999998E-20</v>
      </c>
      <c r="E676" s="1">
        <f t="shared" si="32"/>
        <v>6.932800000000001E-16</v>
      </c>
      <c r="F676" s="1">
        <f t="shared" si="30"/>
        <v>9.7215733808675002E-14</v>
      </c>
    </row>
    <row r="677" spans="1:6" x14ac:dyDescent="0.25">
      <c r="A677">
        <v>66.400000000000006</v>
      </c>
      <c r="B677" s="1">
        <v>-3.9699999999999999E-16</v>
      </c>
      <c r="C677">
        <f t="shared" si="31"/>
        <v>9.9999999999999998E-20</v>
      </c>
      <c r="E677" s="1">
        <f t="shared" si="32"/>
        <v>5.4028000000000017E-16</v>
      </c>
      <c r="F677" s="1">
        <f t="shared" si="30"/>
        <v>7.5761188354129554E-14</v>
      </c>
    </row>
    <row r="678" spans="1:6" x14ac:dyDescent="0.25">
      <c r="A678">
        <v>66.5</v>
      </c>
      <c r="B678" s="1">
        <v>-1.44E-16</v>
      </c>
      <c r="C678">
        <f t="shared" si="31"/>
        <v>9.9999999999999998E-20</v>
      </c>
      <c r="E678" s="1">
        <f t="shared" si="32"/>
        <v>7.9328000000000014E-16</v>
      </c>
      <c r="F678" s="1">
        <f t="shared" si="30"/>
        <v>1.1123831253713609E-13</v>
      </c>
    </row>
    <row r="679" spans="1:6" x14ac:dyDescent="0.25">
      <c r="A679">
        <v>66.599999999999994</v>
      </c>
      <c r="B679" s="1">
        <v>-3.6800000000000001E-16</v>
      </c>
      <c r="C679">
        <f t="shared" si="31"/>
        <v>9.9999999999999998E-20</v>
      </c>
      <c r="E679" s="1">
        <f t="shared" si="32"/>
        <v>5.6928000000000005E-16</v>
      </c>
      <c r="F679" s="1">
        <f t="shared" si="30"/>
        <v>7.982773618538325E-14</v>
      </c>
    </row>
    <row r="680" spans="1:6" x14ac:dyDescent="0.25">
      <c r="A680">
        <v>66.7</v>
      </c>
      <c r="B680" s="1">
        <v>-2.8300000000000001E-16</v>
      </c>
      <c r="C680">
        <f t="shared" si="31"/>
        <v>9.9999999999999998E-20</v>
      </c>
      <c r="E680" s="1">
        <f t="shared" si="32"/>
        <v>6.5428000000000005E-16</v>
      </c>
      <c r="F680" s="1">
        <f t="shared" si="30"/>
        <v>9.1746928104575174E-14</v>
      </c>
    </row>
    <row r="681" spans="1:6" x14ac:dyDescent="0.25">
      <c r="A681">
        <v>66.8</v>
      </c>
      <c r="B681" s="1">
        <v>-4.61E-16</v>
      </c>
      <c r="C681">
        <f t="shared" si="31"/>
        <v>9.9999999999999998E-20</v>
      </c>
      <c r="E681" s="1">
        <f t="shared" si="32"/>
        <v>4.7628000000000012E-16</v>
      </c>
      <c r="F681" s="1">
        <f t="shared" si="30"/>
        <v>6.6786737967914457E-14</v>
      </c>
    </row>
    <row r="682" spans="1:6" x14ac:dyDescent="0.25">
      <c r="A682">
        <v>66.900000000000006</v>
      </c>
      <c r="B682" s="1">
        <v>-2.58E-16</v>
      </c>
      <c r="C682">
        <f t="shared" si="31"/>
        <v>9.9999999999999998E-20</v>
      </c>
      <c r="E682" s="1">
        <f t="shared" si="32"/>
        <v>6.7928000000000006E-16</v>
      </c>
      <c r="F682" s="1">
        <f t="shared" si="30"/>
        <v>9.5252572786690442E-14</v>
      </c>
    </row>
    <row r="683" spans="1:6" x14ac:dyDescent="0.25">
      <c r="A683">
        <v>67</v>
      </c>
      <c r="B683" s="1">
        <v>-3.3200000000000002E-16</v>
      </c>
      <c r="C683">
        <f t="shared" si="31"/>
        <v>9.9999999999999998E-20</v>
      </c>
      <c r="E683" s="1">
        <f t="shared" si="32"/>
        <v>6.0528000000000005E-16</v>
      </c>
      <c r="F683" s="1">
        <f t="shared" si="30"/>
        <v>8.4875864527629238E-14</v>
      </c>
    </row>
    <row r="684" spans="1:6" x14ac:dyDescent="0.25">
      <c r="A684">
        <v>67.099999999999994</v>
      </c>
      <c r="B684" s="1">
        <v>-4.31E-16</v>
      </c>
      <c r="C684">
        <f t="shared" si="31"/>
        <v>9.9999999999999998E-20</v>
      </c>
      <c r="E684" s="1">
        <f t="shared" si="32"/>
        <v>5.0628000000000011E-16</v>
      </c>
      <c r="F684" s="1">
        <f t="shared" si="30"/>
        <v>7.0993511586452779E-14</v>
      </c>
    </row>
    <row r="685" spans="1:6" x14ac:dyDescent="0.25">
      <c r="A685">
        <v>67.2</v>
      </c>
      <c r="B685" s="1">
        <v>-5.3000000000000003E-16</v>
      </c>
      <c r="C685">
        <f t="shared" si="31"/>
        <v>9.9999999999999998E-20</v>
      </c>
      <c r="E685" s="1">
        <f t="shared" si="32"/>
        <v>4.0728000000000008E-16</v>
      </c>
      <c r="F685" s="1">
        <f t="shared" si="30"/>
        <v>5.7111158645276308E-14</v>
      </c>
    </row>
    <row r="686" spans="1:6" x14ac:dyDescent="0.25">
      <c r="A686">
        <v>67.3</v>
      </c>
      <c r="B686" s="1">
        <v>-1.79E-16</v>
      </c>
      <c r="C686">
        <f t="shared" si="31"/>
        <v>9.9999999999999998E-20</v>
      </c>
      <c r="E686" s="1">
        <f t="shared" si="32"/>
        <v>7.5828000000000017E-16</v>
      </c>
      <c r="F686" s="1">
        <f t="shared" si="30"/>
        <v>1.0633040998217471E-13</v>
      </c>
    </row>
    <row r="687" spans="1:6" x14ac:dyDescent="0.25">
      <c r="A687">
        <v>67.400000000000006</v>
      </c>
      <c r="B687" s="1">
        <v>-2.5900000000000002E-16</v>
      </c>
      <c r="C687">
        <f t="shared" si="31"/>
        <v>9.9999999999999998E-20</v>
      </c>
      <c r="E687" s="1">
        <f t="shared" si="32"/>
        <v>6.7828000000000005E-16</v>
      </c>
      <c r="F687" s="1">
        <f t="shared" si="30"/>
        <v>9.5112346999405828E-14</v>
      </c>
    </row>
    <row r="688" spans="1:6" x14ac:dyDescent="0.25">
      <c r="A688">
        <v>67.5</v>
      </c>
      <c r="B688" s="1">
        <v>-3.1300000000000001E-16</v>
      </c>
      <c r="C688">
        <f t="shared" si="31"/>
        <v>9.9999999999999998E-20</v>
      </c>
      <c r="E688" s="1">
        <f t="shared" si="32"/>
        <v>6.2428000000000016E-16</v>
      </c>
      <c r="F688" s="1">
        <f t="shared" si="30"/>
        <v>8.7540154486036865E-14</v>
      </c>
    </row>
    <row r="689" spans="1:6" x14ac:dyDescent="0.25">
      <c r="A689">
        <v>67.599999999999994</v>
      </c>
      <c r="B689" s="1">
        <v>-2.4100000000000002E-16</v>
      </c>
      <c r="C689">
        <f t="shared" si="31"/>
        <v>9.9999999999999998E-20</v>
      </c>
      <c r="E689" s="1">
        <f t="shared" si="32"/>
        <v>6.9628000000000014E-16</v>
      </c>
      <c r="F689" s="1">
        <f t="shared" si="30"/>
        <v>9.7636411170528842E-14</v>
      </c>
    </row>
    <row r="690" spans="1:6" x14ac:dyDescent="0.25">
      <c r="A690">
        <v>67.7</v>
      </c>
      <c r="B690" s="1">
        <v>-7.1500000000000003E-17</v>
      </c>
      <c r="C690">
        <f t="shared" si="31"/>
        <v>9.9999999999999998E-20</v>
      </c>
      <c r="E690" s="1">
        <f t="shared" si="32"/>
        <v>8.6578000000000014E-16</v>
      </c>
      <c r="F690" s="1">
        <f t="shared" si="30"/>
        <v>1.2140468211527037E-13</v>
      </c>
    </row>
    <row r="691" spans="1:6" x14ac:dyDescent="0.25">
      <c r="A691">
        <v>67.8</v>
      </c>
      <c r="B691" s="1">
        <v>-1.4199999999999999E-16</v>
      </c>
      <c r="C691">
        <f t="shared" si="31"/>
        <v>9.9999999999999998E-20</v>
      </c>
      <c r="E691" s="1">
        <f t="shared" si="32"/>
        <v>7.9528000000000017E-16</v>
      </c>
      <c r="F691" s="1">
        <f t="shared" si="30"/>
        <v>1.1151876411170531E-13</v>
      </c>
    </row>
    <row r="692" spans="1:6" x14ac:dyDescent="0.25">
      <c r="A692">
        <v>67.900000000000006</v>
      </c>
      <c r="B692" s="1">
        <v>-4.0200000000000002E-16</v>
      </c>
      <c r="C692">
        <f t="shared" si="31"/>
        <v>9.9999999999999998E-20</v>
      </c>
      <c r="E692" s="1">
        <f t="shared" si="32"/>
        <v>5.3528000000000009E-16</v>
      </c>
      <c r="F692" s="1">
        <f t="shared" si="30"/>
        <v>7.5060059417706488E-14</v>
      </c>
    </row>
    <row r="693" spans="1:6" x14ac:dyDescent="0.25">
      <c r="A693">
        <v>68</v>
      </c>
      <c r="B693" s="1">
        <v>-3.7199999999999998E-16</v>
      </c>
      <c r="C693">
        <f t="shared" si="31"/>
        <v>9.9999999999999998E-20</v>
      </c>
      <c r="E693" s="1">
        <f t="shared" si="32"/>
        <v>5.6528000000000018E-16</v>
      </c>
      <c r="F693" s="1">
        <f t="shared" si="30"/>
        <v>7.9266833036244834E-14</v>
      </c>
    </row>
    <row r="694" spans="1:6" x14ac:dyDescent="0.25">
      <c r="A694">
        <v>68.099999999999994</v>
      </c>
      <c r="B694" s="1">
        <v>-3.8900000000000001E-16</v>
      </c>
      <c r="C694">
        <f t="shared" si="31"/>
        <v>9.9999999999999998E-20</v>
      </c>
      <c r="E694" s="1">
        <f t="shared" si="32"/>
        <v>5.4828000000000011E-16</v>
      </c>
      <c r="F694" s="1">
        <f t="shared" si="30"/>
        <v>7.6882994652406435E-14</v>
      </c>
    </row>
    <row r="695" spans="1:6" x14ac:dyDescent="0.25">
      <c r="A695">
        <v>68.2</v>
      </c>
      <c r="B695" s="1">
        <v>-2.5399999999999999E-16</v>
      </c>
      <c r="C695">
        <f t="shared" si="31"/>
        <v>9.9999999999999998E-20</v>
      </c>
      <c r="E695" s="1">
        <f t="shared" si="32"/>
        <v>6.8328000000000013E-16</v>
      </c>
      <c r="F695" s="1">
        <f t="shared" si="30"/>
        <v>9.5813475935828895E-14</v>
      </c>
    </row>
    <row r="696" spans="1:6" x14ac:dyDescent="0.25">
      <c r="A696">
        <v>68.3</v>
      </c>
      <c r="B696" s="1">
        <v>-2.0599999999999999E-16</v>
      </c>
      <c r="C696">
        <f t="shared" si="31"/>
        <v>9.9999999999999998E-20</v>
      </c>
      <c r="E696" s="1">
        <f t="shared" si="32"/>
        <v>7.3128000000000012E-16</v>
      </c>
      <c r="F696" s="1">
        <f t="shared" si="30"/>
        <v>1.0254431372549022E-13</v>
      </c>
    </row>
    <row r="697" spans="1:6" x14ac:dyDescent="0.25">
      <c r="A697">
        <v>68.400000000000006</v>
      </c>
      <c r="B697" s="1">
        <v>-1.9300000000000001E-16</v>
      </c>
      <c r="C697">
        <f t="shared" si="31"/>
        <v>9.9999999999999998E-20</v>
      </c>
      <c r="E697" s="1">
        <f t="shared" si="32"/>
        <v>7.4428000000000013E-16</v>
      </c>
      <c r="F697" s="1">
        <f t="shared" si="30"/>
        <v>1.0436724896019016E-13</v>
      </c>
    </row>
    <row r="698" spans="1:6" x14ac:dyDescent="0.25">
      <c r="A698">
        <v>68.5</v>
      </c>
      <c r="B698" s="1">
        <v>-1.6999999999999999E-17</v>
      </c>
      <c r="C698">
        <f t="shared" si="31"/>
        <v>9.9999999999999998E-20</v>
      </c>
      <c r="E698" s="1">
        <f t="shared" si="32"/>
        <v>9.2028000000000004E-16</v>
      </c>
      <c r="F698" s="1">
        <f t="shared" si="30"/>
        <v>1.2904698752228164E-13</v>
      </c>
    </row>
    <row r="699" spans="1:6" x14ac:dyDescent="0.25">
      <c r="A699">
        <v>68.599999999999994</v>
      </c>
      <c r="B699" s="1">
        <v>-4.4999999999999998E-17</v>
      </c>
      <c r="C699">
        <f t="shared" si="31"/>
        <v>9.9999999999999998E-20</v>
      </c>
      <c r="E699" s="1">
        <f t="shared" si="32"/>
        <v>8.9228000000000017E-16</v>
      </c>
      <c r="F699" s="1">
        <f t="shared" si="30"/>
        <v>1.2512066547831257E-13</v>
      </c>
    </row>
    <row r="700" spans="1:6" x14ac:dyDescent="0.25">
      <c r="A700">
        <v>68.7</v>
      </c>
      <c r="B700" s="1">
        <v>-5.1800000000000004E-16</v>
      </c>
      <c r="C700">
        <f t="shared" si="31"/>
        <v>9.9999999999999998E-20</v>
      </c>
      <c r="E700" s="1">
        <f t="shared" si="32"/>
        <v>4.1928000000000008E-16</v>
      </c>
      <c r="F700" s="1">
        <f t="shared" si="30"/>
        <v>5.8793868092691629E-14</v>
      </c>
    </row>
    <row r="701" spans="1:6" x14ac:dyDescent="0.25">
      <c r="A701">
        <v>68.8</v>
      </c>
      <c r="B701" s="1">
        <v>-4.61E-16</v>
      </c>
      <c r="C701">
        <f t="shared" si="31"/>
        <v>9.9999999999999998E-20</v>
      </c>
      <c r="E701" s="1">
        <f t="shared" si="32"/>
        <v>4.7628000000000012E-16</v>
      </c>
      <c r="F701" s="1">
        <f t="shared" si="30"/>
        <v>6.6786737967914457E-14</v>
      </c>
    </row>
    <row r="702" spans="1:6" x14ac:dyDescent="0.25">
      <c r="A702">
        <v>68.900000000000006</v>
      </c>
      <c r="B702" s="1">
        <v>-3.28E-16</v>
      </c>
      <c r="C702">
        <f t="shared" si="31"/>
        <v>9.9999999999999998E-20</v>
      </c>
      <c r="E702" s="1">
        <f t="shared" si="32"/>
        <v>6.0928000000000011E-16</v>
      </c>
      <c r="F702" s="1">
        <f t="shared" si="30"/>
        <v>8.5436767676767691E-14</v>
      </c>
    </row>
    <row r="703" spans="1:6" x14ac:dyDescent="0.25">
      <c r="A703">
        <v>69</v>
      </c>
      <c r="B703" s="1">
        <v>-2.2500000000000001E-16</v>
      </c>
      <c r="C703">
        <f t="shared" si="31"/>
        <v>9.9999999999999998E-20</v>
      </c>
      <c r="E703" s="1">
        <f t="shared" si="32"/>
        <v>7.1228000000000011E-16</v>
      </c>
      <c r="F703" s="1">
        <f t="shared" si="30"/>
        <v>9.9880023767082603E-14</v>
      </c>
    </row>
    <row r="704" spans="1:6" x14ac:dyDescent="0.25">
      <c r="A704">
        <v>69.099999999999994</v>
      </c>
      <c r="B704" s="1">
        <v>-2.46E-16</v>
      </c>
      <c r="C704">
        <f t="shared" si="31"/>
        <v>9.9999999999999998E-20</v>
      </c>
      <c r="E704" s="1">
        <f t="shared" si="32"/>
        <v>6.9128000000000006E-16</v>
      </c>
      <c r="F704" s="1">
        <f t="shared" si="30"/>
        <v>9.6935282234105775E-14</v>
      </c>
    </row>
    <row r="705" spans="1:6" x14ac:dyDescent="0.25">
      <c r="A705">
        <v>69.2</v>
      </c>
      <c r="B705" s="1">
        <v>-9.8600000000000002E-17</v>
      </c>
      <c r="C705">
        <f t="shared" si="31"/>
        <v>9.9999999999999998E-20</v>
      </c>
      <c r="E705" s="1">
        <f t="shared" si="32"/>
        <v>8.3868000000000015E-16</v>
      </c>
      <c r="F705" s="1">
        <f t="shared" si="30"/>
        <v>1.1760456327985742E-13</v>
      </c>
    </row>
    <row r="706" spans="1:6" x14ac:dyDescent="0.25">
      <c r="A706">
        <v>69.3</v>
      </c>
      <c r="B706" s="1">
        <v>-5.47E-17</v>
      </c>
      <c r="C706">
        <f t="shared" si="31"/>
        <v>9.9999999999999998E-20</v>
      </c>
      <c r="E706" s="1">
        <f t="shared" si="32"/>
        <v>8.8258000000000013E-16</v>
      </c>
      <c r="F706" s="1">
        <f t="shared" si="30"/>
        <v>1.2376047534165184E-13</v>
      </c>
    </row>
    <row r="707" spans="1:6" x14ac:dyDescent="0.25">
      <c r="A707">
        <v>69.400000000000006</v>
      </c>
      <c r="B707" s="1">
        <v>6.4300000000000005E-17</v>
      </c>
      <c r="C707">
        <f t="shared" si="31"/>
        <v>6.4300000000000005E-17</v>
      </c>
      <c r="E707" s="1">
        <f t="shared" si="32"/>
        <v>1.0015800000000002E-15</v>
      </c>
      <c r="F707" s="1">
        <f t="shared" si="30"/>
        <v>1.4044734402852054E-13</v>
      </c>
    </row>
    <row r="708" spans="1:6" x14ac:dyDescent="0.25">
      <c r="A708">
        <v>69.5</v>
      </c>
      <c r="B708" s="1">
        <v>5.4000000000000002E-17</v>
      </c>
      <c r="C708">
        <f t="shared" si="31"/>
        <v>5.4000000000000002E-17</v>
      </c>
      <c r="E708" s="1">
        <f t="shared" si="32"/>
        <v>9.912800000000002E-16</v>
      </c>
      <c r="F708" s="1">
        <f t="shared" si="30"/>
        <v>1.3900301841948903E-13</v>
      </c>
    </row>
    <row r="709" spans="1:6" x14ac:dyDescent="0.25">
      <c r="A709">
        <v>69.599999999999994</v>
      </c>
      <c r="B709" s="1">
        <v>-2.3599999999999999E-16</v>
      </c>
      <c r="C709">
        <f t="shared" si="31"/>
        <v>9.9999999999999998E-20</v>
      </c>
      <c r="E709" s="1">
        <f t="shared" si="32"/>
        <v>7.0128000000000013E-16</v>
      </c>
      <c r="F709" s="1">
        <f t="shared" si="30"/>
        <v>9.8337540106951895E-14</v>
      </c>
    </row>
    <row r="710" spans="1:6" x14ac:dyDescent="0.25">
      <c r="A710">
        <v>69.7</v>
      </c>
      <c r="B710" s="1">
        <v>-2.52E-16</v>
      </c>
      <c r="C710">
        <f t="shared" si="31"/>
        <v>9.9999999999999998E-20</v>
      </c>
      <c r="E710" s="1">
        <f t="shared" si="32"/>
        <v>6.8528000000000016E-16</v>
      </c>
      <c r="F710" s="1">
        <f t="shared" si="30"/>
        <v>9.6093927510398121E-14</v>
      </c>
    </row>
    <row r="711" spans="1:6" x14ac:dyDescent="0.25">
      <c r="A711">
        <v>69.8</v>
      </c>
      <c r="B711" s="1">
        <v>-2.5399999999999999E-16</v>
      </c>
      <c r="C711">
        <f t="shared" si="31"/>
        <v>9.9999999999999998E-20</v>
      </c>
      <c r="E711" s="1">
        <f t="shared" si="32"/>
        <v>6.8328000000000013E-16</v>
      </c>
      <c r="F711" s="1">
        <f t="shared" si="30"/>
        <v>9.5813475935828895E-14</v>
      </c>
    </row>
    <row r="712" spans="1:6" x14ac:dyDescent="0.25">
      <c r="A712">
        <v>69.900000000000006</v>
      </c>
      <c r="B712" s="1">
        <v>-2.8099999999999998E-16</v>
      </c>
      <c r="C712">
        <f t="shared" si="31"/>
        <v>9.9999999999999998E-20</v>
      </c>
      <c r="E712" s="1">
        <f t="shared" si="32"/>
        <v>6.5628000000000009E-16</v>
      </c>
      <c r="F712" s="1">
        <f t="shared" si="30"/>
        <v>9.20273796791444E-14</v>
      </c>
    </row>
    <row r="713" spans="1:6" x14ac:dyDescent="0.25">
      <c r="A713">
        <v>70</v>
      </c>
      <c r="B713" s="1">
        <v>-3.4199999999999999E-16</v>
      </c>
      <c r="C713">
        <f t="shared" si="31"/>
        <v>9.9999999999999998E-20</v>
      </c>
      <c r="E713" s="1">
        <f t="shared" si="32"/>
        <v>5.9528000000000008E-16</v>
      </c>
      <c r="F713" s="1">
        <f t="shared" si="30"/>
        <v>8.3473606654783143E-14</v>
      </c>
    </row>
    <row r="714" spans="1:6" x14ac:dyDescent="0.25">
      <c r="A714">
        <v>70.099999999999994</v>
      </c>
      <c r="B714" s="1">
        <v>-3.0199999999999998E-16</v>
      </c>
      <c r="C714">
        <f t="shared" si="31"/>
        <v>9.9999999999999998E-20</v>
      </c>
      <c r="E714" s="1">
        <f t="shared" si="32"/>
        <v>6.3528000000000014E-16</v>
      </c>
      <c r="F714" s="1">
        <f t="shared" si="30"/>
        <v>8.9082638146167585E-14</v>
      </c>
    </row>
    <row r="715" spans="1:6" x14ac:dyDescent="0.25">
      <c r="A715">
        <v>70.2</v>
      </c>
      <c r="B715" s="1">
        <v>-3.8000000000000001E-16</v>
      </c>
      <c r="C715">
        <f t="shared" si="31"/>
        <v>9.9999999999999998E-20</v>
      </c>
      <c r="E715" s="1">
        <f t="shared" si="32"/>
        <v>5.5728000000000005E-16</v>
      </c>
      <c r="F715" s="1">
        <f t="shared" si="30"/>
        <v>7.8145026737967928E-14</v>
      </c>
    </row>
    <row r="716" spans="1:6" x14ac:dyDescent="0.25">
      <c r="A716">
        <v>70.3</v>
      </c>
      <c r="B716" s="1">
        <v>-3.2000000000000002E-16</v>
      </c>
      <c r="C716">
        <f t="shared" si="31"/>
        <v>9.9999999999999998E-20</v>
      </c>
      <c r="E716" s="1">
        <f t="shared" si="32"/>
        <v>6.1728000000000004E-16</v>
      </c>
      <c r="F716" s="1">
        <f t="shared" si="30"/>
        <v>8.6558573975044572E-14</v>
      </c>
    </row>
    <row r="717" spans="1:6" x14ac:dyDescent="0.25">
      <c r="A717">
        <v>70.400000000000006</v>
      </c>
      <c r="B717" s="1">
        <v>-3.0400000000000001E-16</v>
      </c>
      <c r="C717">
        <f t="shared" si="31"/>
        <v>9.9999999999999998E-20</v>
      </c>
      <c r="E717" s="1">
        <f t="shared" si="32"/>
        <v>6.3328000000000011E-16</v>
      </c>
      <c r="F717" s="1">
        <f t="shared" si="30"/>
        <v>8.8802186571598358E-14</v>
      </c>
    </row>
    <row r="718" spans="1:6" x14ac:dyDescent="0.25">
      <c r="A718">
        <v>70.5</v>
      </c>
      <c r="B718" s="1">
        <v>-2.9999999999999999E-16</v>
      </c>
      <c r="C718">
        <f t="shared" si="31"/>
        <v>9.9999999999999998E-20</v>
      </c>
      <c r="E718" s="1">
        <f t="shared" si="32"/>
        <v>6.3728000000000017E-16</v>
      </c>
      <c r="F718" s="1">
        <f t="shared" si="30"/>
        <v>8.9363089720736811E-14</v>
      </c>
    </row>
    <row r="719" spans="1:6" x14ac:dyDescent="0.25">
      <c r="A719">
        <v>70.599999999999994</v>
      </c>
      <c r="B719" s="1">
        <v>-3.31E-16</v>
      </c>
      <c r="C719">
        <f t="shared" si="31"/>
        <v>9.9999999999999998E-20</v>
      </c>
      <c r="E719" s="1">
        <f t="shared" si="32"/>
        <v>6.0628000000000006E-16</v>
      </c>
      <c r="F719" s="1">
        <f t="shared" si="30"/>
        <v>8.5016090314913851E-14</v>
      </c>
    </row>
    <row r="720" spans="1:6" x14ac:dyDescent="0.25">
      <c r="A720">
        <v>70.7</v>
      </c>
      <c r="B720" s="1">
        <v>-2.67E-16</v>
      </c>
      <c r="C720">
        <f t="shared" si="31"/>
        <v>9.9999999999999998E-20</v>
      </c>
      <c r="E720" s="1">
        <f t="shared" si="32"/>
        <v>6.7028000000000012E-16</v>
      </c>
      <c r="F720" s="1">
        <f t="shared" si="30"/>
        <v>9.399054070112896E-14</v>
      </c>
    </row>
    <row r="721" spans="1:6" x14ac:dyDescent="0.25">
      <c r="A721">
        <v>70.8</v>
      </c>
      <c r="B721" s="1">
        <v>-3.34E-16</v>
      </c>
      <c r="C721">
        <f t="shared" si="31"/>
        <v>9.9999999999999998E-20</v>
      </c>
      <c r="E721" s="1">
        <f t="shared" si="32"/>
        <v>6.0328000000000011E-16</v>
      </c>
      <c r="F721" s="1">
        <f t="shared" si="30"/>
        <v>8.4595412953060024E-14</v>
      </c>
    </row>
    <row r="722" spans="1:6" x14ac:dyDescent="0.25">
      <c r="A722">
        <v>70.900000000000006</v>
      </c>
      <c r="B722" s="1">
        <v>-2.2600000000000002E-16</v>
      </c>
      <c r="C722">
        <f t="shared" si="31"/>
        <v>9.9999999999999998E-20</v>
      </c>
      <c r="E722" s="1">
        <f t="shared" si="32"/>
        <v>7.1128000000000009E-16</v>
      </c>
      <c r="F722" s="1">
        <f t="shared" si="30"/>
        <v>9.973979797979799E-14</v>
      </c>
    </row>
    <row r="723" spans="1:6" x14ac:dyDescent="0.25">
      <c r="A723">
        <v>71</v>
      </c>
      <c r="B723" s="1">
        <v>-3.4499999999999999E-16</v>
      </c>
      <c r="C723">
        <f t="shared" si="31"/>
        <v>9.9999999999999998E-20</v>
      </c>
      <c r="E723" s="1">
        <f t="shared" si="32"/>
        <v>5.9228000000000013E-16</v>
      </c>
      <c r="F723" s="1">
        <f t="shared" si="30"/>
        <v>8.3052929292929316E-14</v>
      </c>
    </row>
    <row r="724" spans="1:6" x14ac:dyDescent="0.25">
      <c r="A724">
        <v>71.099999999999994</v>
      </c>
      <c r="B724" s="1">
        <v>-3.4E-16</v>
      </c>
      <c r="C724">
        <f t="shared" si="31"/>
        <v>9.9999999999999998E-20</v>
      </c>
      <c r="E724" s="1">
        <f t="shared" si="32"/>
        <v>5.9728000000000011E-16</v>
      </c>
      <c r="F724" s="1">
        <f t="shared" si="30"/>
        <v>8.375405822935237E-14</v>
      </c>
    </row>
    <row r="725" spans="1:6" x14ac:dyDescent="0.25">
      <c r="A725">
        <v>71.2</v>
      </c>
      <c r="B725" s="1">
        <v>-6.1400000000000002E-16</v>
      </c>
      <c r="C725">
        <f t="shared" si="31"/>
        <v>9.9999999999999998E-20</v>
      </c>
      <c r="E725" s="1">
        <f t="shared" si="32"/>
        <v>3.232800000000001E-16</v>
      </c>
      <c r="F725" s="1">
        <f t="shared" si="30"/>
        <v>4.5332192513368997E-14</v>
      </c>
    </row>
    <row r="726" spans="1:6" x14ac:dyDescent="0.25">
      <c r="A726">
        <v>71.3</v>
      </c>
      <c r="B726" s="1">
        <v>-2.9200000000000001E-16</v>
      </c>
      <c r="C726">
        <f t="shared" si="31"/>
        <v>9.9999999999999998E-20</v>
      </c>
      <c r="E726" s="1">
        <f t="shared" si="32"/>
        <v>6.452800000000001E-16</v>
      </c>
      <c r="F726" s="1">
        <f t="shared" si="30"/>
        <v>9.048489601901368E-14</v>
      </c>
    </row>
    <row r="727" spans="1:6" x14ac:dyDescent="0.25">
      <c r="A727">
        <v>71.400000000000006</v>
      </c>
      <c r="B727" s="1">
        <v>-2.5300000000000002E-16</v>
      </c>
      <c r="C727">
        <f t="shared" si="31"/>
        <v>9.9999999999999998E-20</v>
      </c>
      <c r="E727" s="1">
        <f t="shared" si="32"/>
        <v>6.8428000000000015E-16</v>
      </c>
      <c r="F727" s="1">
        <f t="shared" ref="F727:F790" si="33">E727*Leak_Rate_Cal_factor_per_sqcm</f>
        <v>9.5953701723113508E-14</v>
      </c>
    </row>
    <row r="728" spans="1:6" x14ac:dyDescent="0.25">
      <c r="A728">
        <v>71.5</v>
      </c>
      <c r="B728" s="1">
        <v>-1.4899999999999999E-17</v>
      </c>
      <c r="C728">
        <f t="shared" ref="C728:C791" si="34">IF(B728&lt;C$22,C$22,B728)</f>
        <v>9.9999999999999998E-20</v>
      </c>
      <c r="E728" s="1">
        <f t="shared" ref="E728:E791" si="35">B728-E$22</f>
        <v>9.2238000000000021E-16</v>
      </c>
      <c r="F728" s="1">
        <f t="shared" si="33"/>
        <v>1.2934146167557936E-13</v>
      </c>
    </row>
    <row r="729" spans="1:6" x14ac:dyDescent="0.25">
      <c r="A729">
        <v>71.599999999999994</v>
      </c>
      <c r="B729" s="1">
        <v>-3.2200000000000001E-16</v>
      </c>
      <c r="C729">
        <f t="shared" si="34"/>
        <v>9.9999999999999998E-20</v>
      </c>
      <c r="E729" s="1">
        <f t="shared" si="35"/>
        <v>6.1528000000000011E-16</v>
      </c>
      <c r="F729" s="1">
        <f t="shared" si="33"/>
        <v>8.6278122400475358E-14</v>
      </c>
    </row>
    <row r="730" spans="1:6" x14ac:dyDescent="0.25">
      <c r="A730">
        <v>71.7</v>
      </c>
      <c r="B730" s="1">
        <v>-5.6800000000000006E-17</v>
      </c>
      <c r="C730">
        <f t="shared" si="34"/>
        <v>9.9999999999999998E-20</v>
      </c>
      <c r="E730" s="1">
        <f t="shared" si="35"/>
        <v>8.8048000000000006E-16</v>
      </c>
      <c r="F730" s="1">
        <f t="shared" si="33"/>
        <v>1.2346600118835414E-13</v>
      </c>
    </row>
    <row r="731" spans="1:6" x14ac:dyDescent="0.25">
      <c r="A731">
        <v>71.8</v>
      </c>
      <c r="B731" s="1">
        <v>-2.5699999999999999E-16</v>
      </c>
      <c r="C731">
        <f t="shared" si="34"/>
        <v>9.9999999999999998E-20</v>
      </c>
      <c r="E731" s="1">
        <f t="shared" si="35"/>
        <v>6.8028000000000008E-16</v>
      </c>
      <c r="F731" s="1">
        <f t="shared" si="33"/>
        <v>9.5392798573975055E-14</v>
      </c>
    </row>
    <row r="732" spans="1:6" x14ac:dyDescent="0.25">
      <c r="A732">
        <v>71.900000000000006</v>
      </c>
      <c r="B732" s="1">
        <v>-3.1100000000000002E-16</v>
      </c>
      <c r="C732">
        <f t="shared" si="34"/>
        <v>9.9999999999999998E-20</v>
      </c>
      <c r="E732" s="1">
        <f t="shared" si="35"/>
        <v>6.2628000000000009E-16</v>
      </c>
      <c r="F732" s="1">
        <f t="shared" si="33"/>
        <v>8.7820606060606078E-14</v>
      </c>
    </row>
    <row r="733" spans="1:6" x14ac:dyDescent="0.25">
      <c r="A733">
        <v>72</v>
      </c>
      <c r="B733" s="1">
        <v>9.5099999999999995E-17</v>
      </c>
      <c r="C733">
        <f t="shared" si="34"/>
        <v>9.5099999999999995E-17</v>
      </c>
      <c r="E733" s="1">
        <f t="shared" si="35"/>
        <v>1.03238E-15</v>
      </c>
      <c r="F733" s="1">
        <f t="shared" si="33"/>
        <v>1.4476629827688651E-13</v>
      </c>
    </row>
    <row r="734" spans="1:6" x14ac:dyDescent="0.25">
      <c r="A734">
        <v>72.099999999999994</v>
      </c>
      <c r="B734" s="1">
        <v>-1.3299999999999999E-16</v>
      </c>
      <c r="C734">
        <f t="shared" si="34"/>
        <v>9.9999999999999998E-20</v>
      </c>
      <c r="E734" s="1">
        <f t="shared" si="35"/>
        <v>8.0428000000000012E-16</v>
      </c>
      <c r="F734" s="1">
        <f t="shared" si="33"/>
        <v>1.1278079619726681E-13</v>
      </c>
    </row>
    <row r="735" spans="1:6" x14ac:dyDescent="0.25">
      <c r="A735">
        <v>72.2</v>
      </c>
      <c r="B735" s="1">
        <v>-3.4700000000000002E-16</v>
      </c>
      <c r="C735">
        <f t="shared" si="34"/>
        <v>9.9999999999999998E-20</v>
      </c>
      <c r="E735" s="1">
        <f t="shared" si="35"/>
        <v>5.902800000000001E-16</v>
      </c>
      <c r="F735" s="1">
        <f t="shared" si="33"/>
        <v>8.277247771836009E-14</v>
      </c>
    </row>
    <row r="736" spans="1:6" x14ac:dyDescent="0.25">
      <c r="A736">
        <v>72.3</v>
      </c>
      <c r="B736" s="1">
        <v>-4.49E-16</v>
      </c>
      <c r="C736">
        <f t="shared" si="34"/>
        <v>9.9999999999999998E-20</v>
      </c>
      <c r="E736" s="1">
        <f t="shared" si="35"/>
        <v>4.8828000000000012E-16</v>
      </c>
      <c r="F736" s="1">
        <f t="shared" si="33"/>
        <v>6.8469447415329791E-14</v>
      </c>
    </row>
    <row r="737" spans="1:6" x14ac:dyDescent="0.25">
      <c r="A737">
        <v>72.400000000000006</v>
      </c>
      <c r="B737" s="1">
        <v>-5.6799999999999996E-16</v>
      </c>
      <c r="C737">
        <f t="shared" si="34"/>
        <v>9.9999999999999998E-20</v>
      </c>
      <c r="E737" s="1">
        <f t="shared" si="35"/>
        <v>3.6928000000000016E-16</v>
      </c>
      <c r="F737" s="1">
        <f t="shared" si="33"/>
        <v>5.1782578728461105E-14</v>
      </c>
    </row>
    <row r="738" spans="1:6" x14ac:dyDescent="0.25">
      <c r="A738">
        <v>72.5</v>
      </c>
      <c r="B738" s="1">
        <v>-3.34E-16</v>
      </c>
      <c r="C738">
        <f t="shared" si="34"/>
        <v>9.9999999999999998E-20</v>
      </c>
      <c r="E738" s="1">
        <f t="shared" si="35"/>
        <v>6.0328000000000011E-16</v>
      </c>
      <c r="F738" s="1">
        <f t="shared" si="33"/>
        <v>8.4595412953060024E-14</v>
      </c>
    </row>
    <row r="739" spans="1:6" x14ac:dyDescent="0.25">
      <c r="A739">
        <v>72.599999999999994</v>
      </c>
      <c r="B739" s="1">
        <v>-4.3899999999999998E-16</v>
      </c>
      <c r="C739">
        <f t="shared" si="34"/>
        <v>9.9999999999999998E-20</v>
      </c>
      <c r="E739" s="1">
        <f t="shared" si="35"/>
        <v>4.9828000000000008E-16</v>
      </c>
      <c r="F739" s="1">
        <f t="shared" si="33"/>
        <v>6.9871705288175886E-14</v>
      </c>
    </row>
    <row r="740" spans="1:6" x14ac:dyDescent="0.25">
      <c r="A740">
        <v>72.7</v>
      </c>
      <c r="B740" s="1">
        <v>-3.2399999999999999E-16</v>
      </c>
      <c r="C740">
        <f t="shared" si="34"/>
        <v>9.9999999999999998E-20</v>
      </c>
      <c r="E740" s="1">
        <f t="shared" si="35"/>
        <v>6.1328000000000018E-16</v>
      </c>
      <c r="F740" s="1">
        <f t="shared" si="33"/>
        <v>8.5997670825906144E-14</v>
      </c>
    </row>
    <row r="741" spans="1:6" x14ac:dyDescent="0.25">
      <c r="A741">
        <v>72.8</v>
      </c>
      <c r="B741" s="1">
        <v>-3.5999999999999998E-16</v>
      </c>
      <c r="C741">
        <f t="shared" si="34"/>
        <v>9.9999999999999998E-20</v>
      </c>
      <c r="E741" s="1">
        <f t="shared" si="35"/>
        <v>5.7728000000000018E-16</v>
      </c>
      <c r="F741" s="1">
        <f t="shared" si="33"/>
        <v>8.0949542483660156E-14</v>
      </c>
    </row>
    <row r="742" spans="1:6" x14ac:dyDescent="0.25">
      <c r="A742">
        <v>72.900000000000006</v>
      </c>
      <c r="B742" s="1">
        <v>-3.76E-16</v>
      </c>
      <c r="C742">
        <f t="shared" si="34"/>
        <v>9.9999999999999998E-20</v>
      </c>
      <c r="E742" s="1">
        <f t="shared" si="35"/>
        <v>5.6128000000000012E-16</v>
      </c>
      <c r="F742" s="1">
        <f t="shared" si="33"/>
        <v>7.8705929887106381E-14</v>
      </c>
    </row>
    <row r="743" spans="1:6" x14ac:dyDescent="0.25">
      <c r="A743">
        <v>73</v>
      </c>
      <c r="B743" s="1">
        <v>-2.3599999999999999E-16</v>
      </c>
      <c r="C743">
        <f t="shared" si="34"/>
        <v>9.9999999999999998E-20</v>
      </c>
      <c r="E743" s="1">
        <f t="shared" si="35"/>
        <v>7.0128000000000013E-16</v>
      </c>
      <c r="F743" s="1">
        <f t="shared" si="33"/>
        <v>9.8337540106951895E-14</v>
      </c>
    </row>
    <row r="744" spans="1:6" x14ac:dyDescent="0.25">
      <c r="A744">
        <v>73.099999999999994</v>
      </c>
      <c r="B744" s="1">
        <v>-2.3599999999999999E-16</v>
      </c>
      <c r="C744">
        <f t="shared" si="34"/>
        <v>9.9999999999999998E-20</v>
      </c>
      <c r="E744" s="1">
        <f t="shared" si="35"/>
        <v>7.0128000000000013E-16</v>
      </c>
      <c r="F744" s="1">
        <f t="shared" si="33"/>
        <v>9.8337540106951895E-14</v>
      </c>
    </row>
    <row r="745" spans="1:6" x14ac:dyDescent="0.25">
      <c r="A745">
        <v>73.2</v>
      </c>
      <c r="B745" s="1">
        <v>-2.8000000000000001E-16</v>
      </c>
      <c r="C745">
        <f t="shared" si="34"/>
        <v>9.9999999999999998E-20</v>
      </c>
      <c r="E745" s="1">
        <f t="shared" si="35"/>
        <v>6.572800000000001E-16</v>
      </c>
      <c r="F745" s="1">
        <f t="shared" si="33"/>
        <v>9.2167605466429013E-14</v>
      </c>
    </row>
    <row r="746" spans="1:6" x14ac:dyDescent="0.25">
      <c r="A746">
        <v>73.3</v>
      </c>
      <c r="B746" s="1">
        <v>-2.52E-16</v>
      </c>
      <c r="C746">
        <f t="shared" si="34"/>
        <v>9.9999999999999998E-20</v>
      </c>
      <c r="E746" s="1">
        <f t="shared" si="35"/>
        <v>6.8528000000000016E-16</v>
      </c>
      <c r="F746" s="1">
        <f t="shared" si="33"/>
        <v>9.6093927510398121E-14</v>
      </c>
    </row>
    <row r="747" spans="1:6" x14ac:dyDescent="0.25">
      <c r="A747">
        <v>73.400000000000006</v>
      </c>
      <c r="B747" s="1">
        <v>-3.4799999999999998E-16</v>
      </c>
      <c r="C747">
        <f t="shared" si="34"/>
        <v>9.9999999999999998E-20</v>
      </c>
      <c r="E747" s="1">
        <f t="shared" si="35"/>
        <v>5.8928000000000018E-16</v>
      </c>
      <c r="F747" s="1">
        <f t="shared" si="33"/>
        <v>8.2632251931075489E-14</v>
      </c>
    </row>
    <row r="748" spans="1:6" x14ac:dyDescent="0.25">
      <c r="A748">
        <v>73.5</v>
      </c>
      <c r="B748" s="1">
        <v>-2.5300000000000002E-16</v>
      </c>
      <c r="C748">
        <f t="shared" si="34"/>
        <v>9.9999999999999998E-20</v>
      </c>
      <c r="E748" s="1">
        <f t="shared" si="35"/>
        <v>6.8428000000000015E-16</v>
      </c>
      <c r="F748" s="1">
        <f t="shared" si="33"/>
        <v>9.5953701723113508E-14</v>
      </c>
    </row>
    <row r="749" spans="1:6" x14ac:dyDescent="0.25">
      <c r="A749">
        <v>73.599999999999994</v>
      </c>
      <c r="B749" s="1">
        <v>-3.9299999999999998E-16</v>
      </c>
      <c r="C749">
        <f t="shared" si="34"/>
        <v>9.9999999999999998E-20</v>
      </c>
      <c r="E749" s="1">
        <f t="shared" si="35"/>
        <v>5.4428000000000014E-16</v>
      </c>
      <c r="F749" s="1">
        <f t="shared" si="33"/>
        <v>7.6322091503267994E-14</v>
      </c>
    </row>
    <row r="750" spans="1:6" x14ac:dyDescent="0.25">
      <c r="A750">
        <v>73.7</v>
      </c>
      <c r="B750" s="1">
        <v>-2.3200000000000002E-16</v>
      </c>
      <c r="C750">
        <f t="shared" si="34"/>
        <v>9.9999999999999998E-20</v>
      </c>
      <c r="E750" s="1">
        <f t="shared" si="35"/>
        <v>7.0528000000000009E-16</v>
      </c>
      <c r="F750" s="1">
        <f t="shared" si="33"/>
        <v>9.8898443256090336E-14</v>
      </c>
    </row>
    <row r="751" spans="1:6" x14ac:dyDescent="0.25">
      <c r="A751">
        <v>73.8</v>
      </c>
      <c r="B751" s="1">
        <v>-2.2300000000000002E-16</v>
      </c>
      <c r="C751">
        <f t="shared" si="34"/>
        <v>9.9999999999999998E-20</v>
      </c>
      <c r="E751" s="1">
        <f t="shared" si="35"/>
        <v>7.1428000000000004E-16</v>
      </c>
      <c r="F751" s="1">
        <f t="shared" si="33"/>
        <v>1.0016047534165182E-13</v>
      </c>
    </row>
    <row r="752" spans="1:6" x14ac:dyDescent="0.25">
      <c r="A752">
        <v>73.900000000000006</v>
      </c>
      <c r="B752" s="1">
        <v>-1.47E-16</v>
      </c>
      <c r="C752">
        <f t="shared" si="34"/>
        <v>9.9999999999999998E-20</v>
      </c>
      <c r="E752" s="1">
        <f t="shared" si="35"/>
        <v>7.9028000000000009E-16</v>
      </c>
      <c r="F752" s="1">
        <f t="shared" si="33"/>
        <v>1.1081763517528225E-13</v>
      </c>
    </row>
    <row r="753" spans="1:6" x14ac:dyDescent="0.25">
      <c r="A753">
        <v>74</v>
      </c>
      <c r="B753" s="1">
        <v>-4.7799999999999998E-16</v>
      </c>
      <c r="C753">
        <f t="shared" si="34"/>
        <v>9.9999999999999998E-20</v>
      </c>
      <c r="E753" s="1">
        <f t="shared" si="35"/>
        <v>4.5928000000000014E-16</v>
      </c>
      <c r="F753" s="1">
        <f t="shared" si="33"/>
        <v>6.440289958407607E-14</v>
      </c>
    </row>
    <row r="754" spans="1:6" x14ac:dyDescent="0.25">
      <c r="A754">
        <v>74.099999999999994</v>
      </c>
      <c r="B754" s="1">
        <v>-3.8799999999999999E-16</v>
      </c>
      <c r="C754">
        <f t="shared" si="34"/>
        <v>9.9999999999999998E-20</v>
      </c>
      <c r="E754" s="1">
        <f t="shared" si="35"/>
        <v>5.4928000000000012E-16</v>
      </c>
      <c r="F754" s="1">
        <f t="shared" si="33"/>
        <v>7.7023220439691048E-14</v>
      </c>
    </row>
    <row r="755" spans="1:6" x14ac:dyDescent="0.25">
      <c r="A755">
        <v>74.2</v>
      </c>
      <c r="B755" s="1">
        <v>-2.8300000000000001E-16</v>
      </c>
      <c r="C755">
        <f t="shared" si="34"/>
        <v>9.9999999999999998E-20</v>
      </c>
      <c r="E755" s="1">
        <f t="shared" si="35"/>
        <v>6.5428000000000005E-16</v>
      </c>
      <c r="F755" s="1">
        <f t="shared" si="33"/>
        <v>9.1746928104575174E-14</v>
      </c>
    </row>
    <row r="756" spans="1:6" x14ac:dyDescent="0.25">
      <c r="A756">
        <v>74.3</v>
      </c>
      <c r="B756" s="1">
        <v>-2.3800000000000002E-16</v>
      </c>
      <c r="C756">
        <f t="shared" si="34"/>
        <v>9.9999999999999998E-20</v>
      </c>
      <c r="E756" s="1">
        <f t="shared" si="35"/>
        <v>6.9928000000000009E-16</v>
      </c>
      <c r="F756" s="1">
        <f t="shared" si="33"/>
        <v>9.8057088532382669E-14</v>
      </c>
    </row>
    <row r="757" spans="1:6" x14ac:dyDescent="0.25">
      <c r="A757">
        <v>74.400000000000006</v>
      </c>
      <c r="B757" s="1">
        <v>-2.05E-16</v>
      </c>
      <c r="C757">
        <f t="shared" si="34"/>
        <v>9.9999999999999998E-20</v>
      </c>
      <c r="E757" s="1">
        <f t="shared" si="35"/>
        <v>7.3228000000000014E-16</v>
      </c>
      <c r="F757" s="1">
        <f t="shared" si="33"/>
        <v>1.0268453951277483E-13</v>
      </c>
    </row>
    <row r="758" spans="1:6" x14ac:dyDescent="0.25">
      <c r="A758">
        <v>74.5</v>
      </c>
      <c r="B758" s="1">
        <v>-2.03E-16</v>
      </c>
      <c r="C758">
        <f t="shared" si="34"/>
        <v>9.9999999999999998E-20</v>
      </c>
      <c r="E758" s="1">
        <f t="shared" si="35"/>
        <v>7.3428000000000017E-16</v>
      </c>
      <c r="F758" s="1">
        <f t="shared" si="33"/>
        <v>1.0296499108734406E-13</v>
      </c>
    </row>
    <row r="759" spans="1:6" x14ac:dyDescent="0.25">
      <c r="A759">
        <v>74.599999999999994</v>
      </c>
      <c r="B759" s="1">
        <v>-3.2000000000000002E-16</v>
      </c>
      <c r="C759">
        <f t="shared" si="34"/>
        <v>9.9999999999999998E-20</v>
      </c>
      <c r="E759" s="1">
        <f t="shared" si="35"/>
        <v>6.1728000000000004E-16</v>
      </c>
      <c r="F759" s="1">
        <f t="shared" si="33"/>
        <v>8.6558573975044572E-14</v>
      </c>
    </row>
    <row r="760" spans="1:6" x14ac:dyDescent="0.25">
      <c r="A760">
        <v>74.7</v>
      </c>
      <c r="B760" s="1">
        <v>-3.7199999999999998E-16</v>
      </c>
      <c r="C760">
        <f t="shared" si="34"/>
        <v>9.9999999999999998E-20</v>
      </c>
      <c r="E760" s="1">
        <f t="shared" si="35"/>
        <v>5.6528000000000018E-16</v>
      </c>
      <c r="F760" s="1">
        <f t="shared" si="33"/>
        <v>7.9266833036244834E-14</v>
      </c>
    </row>
    <row r="761" spans="1:6" x14ac:dyDescent="0.25">
      <c r="A761">
        <v>74.8</v>
      </c>
      <c r="B761" s="1">
        <v>-1.7399999999999999E-16</v>
      </c>
      <c r="C761">
        <f t="shared" si="34"/>
        <v>9.9999999999999998E-20</v>
      </c>
      <c r="E761" s="1">
        <f t="shared" si="35"/>
        <v>7.6328000000000015E-16</v>
      </c>
      <c r="F761" s="1">
        <f t="shared" si="33"/>
        <v>1.0703153891859776E-13</v>
      </c>
    </row>
    <row r="762" spans="1:6" x14ac:dyDescent="0.25">
      <c r="A762">
        <v>74.900000000000006</v>
      </c>
      <c r="B762" s="1">
        <v>-3.28E-16</v>
      </c>
      <c r="C762">
        <f t="shared" si="34"/>
        <v>9.9999999999999998E-20</v>
      </c>
      <c r="E762" s="1">
        <f t="shared" si="35"/>
        <v>6.0928000000000011E-16</v>
      </c>
      <c r="F762" s="1">
        <f t="shared" si="33"/>
        <v>8.5436767676767691E-14</v>
      </c>
    </row>
    <row r="763" spans="1:6" x14ac:dyDescent="0.25">
      <c r="A763">
        <v>75</v>
      </c>
      <c r="B763" s="1">
        <v>-2.5600000000000002E-16</v>
      </c>
      <c r="C763">
        <f t="shared" si="34"/>
        <v>9.9999999999999998E-20</v>
      </c>
      <c r="E763" s="1">
        <f t="shared" si="35"/>
        <v>6.812800000000001E-16</v>
      </c>
      <c r="F763" s="1">
        <f t="shared" si="33"/>
        <v>9.5533024361259668E-14</v>
      </c>
    </row>
    <row r="764" spans="1:6" x14ac:dyDescent="0.25">
      <c r="A764">
        <v>75.099999999999994</v>
      </c>
      <c r="B764" s="1">
        <v>-1.9300000000000001E-16</v>
      </c>
      <c r="C764">
        <f t="shared" si="34"/>
        <v>9.9999999999999998E-20</v>
      </c>
      <c r="E764" s="1">
        <f t="shared" si="35"/>
        <v>7.4428000000000013E-16</v>
      </c>
      <c r="F764" s="1">
        <f t="shared" si="33"/>
        <v>1.0436724896019016E-13</v>
      </c>
    </row>
    <row r="765" spans="1:6" x14ac:dyDescent="0.25">
      <c r="A765">
        <v>75.2</v>
      </c>
      <c r="B765" s="1">
        <v>-2.5000000000000002E-16</v>
      </c>
      <c r="C765">
        <f t="shared" si="34"/>
        <v>9.9999999999999998E-20</v>
      </c>
      <c r="E765" s="1">
        <f t="shared" si="35"/>
        <v>6.872800000000001E-16</v>
      </c>
      <c r="F765" s="1">
        <f t="shared" si="33"/>
        <v>9.6374379084967335E-14</v>
      </c>
    </row>
    <row r="766" spans="1:6" x14ac:dyDescent="0.25">
      <c r="A766">
        <v>75.3</v>
      </c>
      <c r="B766" s="1">
        <v>-2.0400000000000001E-16</v>
      </c>
      <c r="C766">
        <f t="shared" si="34"/>
        <v>9.9999999999999998E-20</v>
      </c>
      <c r="E766" s="1">
        <f t="shared" si="35"/>
        <v>7.3328000000000015E-16</v>
      </c>
      <c r="F766" s="1">
        <f t="shared" si="33"/>
        <v>1.0282476530005944E-13</v>
      </c>
    </row>
    <row r="767" spans="1:6" x14ac:dyDescent="0.25">
      <c r="A767">
        <v>75.400000000000006</v>
      </c>
      <c r="B767" s="1">
        <v>-1.8899999999999999E-16</v>
      </c>
      <c r="C767">
        <f t="shared" si="34"/>
        <v>9.9999999999999998E-20</v>
      </c>
      <c r="E767" s="1">
        <f t="shared" si="35"/>
        <v>7.482800000000001E-16</v>
      </c>
      <c r="F767" s="1">
        <f t="shared" si="33"/>
        <v>1.0492815210932859E-13</v>
      </c>
    </row>
    <row r="768" spans="1:6" x14ac:dyDescent="0.25">
      <c r="A768">
        <v>75.5</v>
      </c>
      <c r="B768" s="1">
        <v>-4.5700000000000003E-16</v>
      </c>
      <c r="C768">
        <f t="shared" si="34"/>
        <v>9.9999999999999998E-20</v>
      </c>
      <c r="E768" s="1">
        <f t="shared" si="35"/>
        <v>4.8028000000000009E-16</v>
      </c>
      <c r="F768" s="1">
        <f t="shared" si="33"/>
        <v>6.7347641117052898E-14</v>
      </c>
    </row>
    <row r="769" spans="1:6" x14ac:dyDescent="0.25">
      <c r="A769">
        <v>75.599999999999994</v>
      </c>
      <c r="B769" s="1">
        <v>-2.8099999999999998E-16</v>
      </c>
      <c r="C769">
        <f t="shared" si="34"/>
        <v>9.9999999999999998E-20</v>
      </c>
      <c r="E769" s="1">
        <f t="shared" si="35"/>
        <v>6.5628000000000009E-16</v>
      </c>
      <c r="F769" s="1">
        <f t="shared" si="33"/>
        <v>9.20273796791444E-14</v>
      </c>
    </row>
    <row r="770" spans="1:6" x14ac:dyDescent="0.25">
      <c r="A770">
        <v>75.7</v>
      </c>
      <c r="B770" s="1">
        <v>-2.43E-16</v>
      </c>
      <c r="C770">
        <f t="shared" si="34"/>
        <v>9.9999999999999998E-20</v>
      </c>
      <c r="E770" s="1">
        <f t="shared" si="35"/>
        <v>6.9428000000000011E-16</v>
      </c>
      <c r="F770" s="1">
        <f t="shared" si="33"/>
        <v>9.7355959595959615E-14</v>
      </c>
    </row>
    <row r="771" spans="1:6" x14ac:dyDescent="0.25">
      <c r="A771">
        <v>75.8</v>
      </c>
      <c r="B771" s="1">
        <v>-4.6900000000000003E-16</v>
      </c>
      <c r="C771">
        <f t="shared" si="34"/>
        <v>9.9999999999999998E-20</v>
      </c>
      <c r="E771" s="1">
        <f t="shared" si="35"/>
        <v>4.6828000000000009E-16</v>
      </c>
      <c r="F771" s="1">
        <f t="shared" si="33"/>
        <v>6.5664931669637564E-14</v>
      </c>
    </row>
    <row r="772" spans="1:6" x14ac:dyDescent="0.25">
      <c r="A772">
        <v>75.900000000000006</v>
      </c>
      <c r="B772" s="1">
        <v>-3.2000000000000002E-16</v>
      </c>
      <c r="C772">
        <f t="shared" si="34"/>
        <v>9.9999999999999998E-20</v>
      </c>
      <c r="E772" s="1">
        <f t="shared" si="35"/>
        <v>6.1728000000000004E-16</v>
      </c>
      <c r="F772" s="1">
        <f t="shared" si="33"/>
        <v>8.6558573975044572E-14</v>
      </c>
    </row>
    <row r="773" spans="1:6" x14ac:dyDescent="0.25">
      <c r="A773">
        <v>76</v>
      </c>
      <c r="B773" s="1">
        <v>-3.2699999999999999E-16</v>
      </c>
      <c r="C773">
        <f t="shared" si="34"/>
        <v>9.9999999999999998E-20</v>
      </c>
      <c r="E773" s="1">
        <f t="shared" si="35"/>
        <v>6.1028000000000013E-16</v>
      </c>
      <c r="F773" s="1">
        <f t="shared" si="33"/>
        <v>8.5576993464052304E-14</v>
      </c>
    </row>
    <row r="774" spans="1:6" x14ac:dyDescent="0.25">
      <c r="A774">
        <v>76.099999999999994</v>
      </c>
      <c r="B774" s="1">
        <v>-3.0899999999999999E-16</v>
      </c>
      <c r="C774">
        <f t="shared" si="34"/>
        <v>9.9999999999999998E-20</v>
      </c>
      <c r="E774" s="1">
        <f t="shared" si="35"/>
        <v>6.2828000000000012E-16</v>
      </c>
      <c r="F774" s="1">
        <f t="shared" si="33"/>
        <v>8.8101057635175305E-14</v>
      </c>
    </row>
    <row r="775" spans="1:6" x14ac:dyDescent="0.25">
      <c r="A775">
        <v>76.2</v>
      </c>
      <c r="B775" s="1">
        <v>-2.7700000000000001E-16</v>
      </c>
      <c r="C775">
        <f t="shared" si="34"/>
        <v>9.9999999999999998E-20</v>
      </c>
      <c r="E775" s="1">
        <f t="shared" si="35"/>
        <v>6.6028000000000015E-16</v>
      </c>
      <c r="F775" s="1">
        <f t="shared" si="33"/>
        <v>9.2588282828282853E-14</v>
      </c>
    </row>
    <row r="776" spans="1:6" x14ac:dyDescent="0.25">
      <c r="A776">
        <v>76.3</v>
      </c>
      <c r="B776" s="1">
        <v>-2.5000000000000002E-16</v>
      </c>
      <c r="C776">
        <f t="shared" si="34"/>
        <v>9.9999999999999998E-20</v>
      </c>
      <c r="E776" s="1">
        <f t="shared" si="35"/>
        <v>6.872800000000001E-16</v>
      </c>
      <c r="F776" s="1">
        <f t="shared" si="33"/>
        <v>9.6374379084967335E-14</v>
      </c>
    </row>
    <row r="777" spans="1:6" x14ac:dyDescent="0.25">
      <c r="A777">
        <v>76.400000000000006</v>
      </c>
      <c r="B777" s="1">
        <v>-2.7100000000000002E-16</v>
      </c>
      <c r="C777">
        <f t="shared" si="34"/>
        <v>9.9999999999999998E-20</v>
      </c>
      <c r="E777" s="1">
        <f t="shared" si="35"/>
        <v>6.6628000000000005E-16</v>
      </c>
      <c r="F777" s="1">
        <f t="shared" si="33"/>
        <v>9.3429637551990507E-14</v>
      </c>
    </row>
    <row r="778" spans="1:6" x14ac:dyDescent="0.25">
      <c r="A778">
        <v>76.5</v>
      </c>
      <c r="B778" s="1">
        <v>-3.1799999999999999E-16</v>
      </c>
      <c r="C778">
        <f t="shared" si="34"/>
        <v>9.9999999999999998E-20</v>
      </c>
      <c r="E778" s="1">
        <f t="shared" si="35"/>
        <v>6.1928000000000008E-16</v>
      </c>
      <c r="F778" s="1">
        <f t="shared" si="33"/>
        <v>8.6839025549613798E-14</v>
      </c>
    </row>
    <row r="779" spans="1:6" x14ac:dyDescent="0.25">
      <c r="A779">
        <v>76.599999999999994</v>
      </c>
      <c r="B779" s="1">
        <v>-2.2200000000000001E-16</v>
      </c>
      <c r="C779">
        <f t="shared" si="34"/>
        <v>9.9999999999999998E-20</v>
      </c>
      <c r="E779" s="1">
        <f t="shared" si="35"/>
        <v>7.1528000000000006E-16</v>
      </c>
      <c r="F779" s="1">
        <f t="shared" si="33"/>
        <v>1.0030070112893643E-13</v>
      </c>
    </row>
    <row r="780" spans="1:6" x14ac:dyDescent="0.25">
      <c r="A780">
        <v>76.7</v>
      </c>
      <c r="B780" s="1">
        <v>-3.6899999999999998E-16</v>
      </c>
      <c r="C780">
        <f t="shared" si="34"/>
        <v>9.9999999999999998E-20</v>
      </c>
      <c r="E780" s="1">
        <f t="shared" si="35"/>
        <v>5.6828000000000013E-16</v>
      </c>
      <c r="F780" s="1">
        <f t="shared" si="33"/>
        <v>7.9687510398098649E-14</v>
      </c>
    </row>
    <row r="781" spans="1:6" x14ac:dyDescent="0.25">
      <c r="A781">
        <v>76.8</v>
      </c>
      <c r="B781" s="1">
        <v>-3.5399999999999998E-16</v>
      </c>
      <c r="C781">
        <f t="shared" si="34"/>
        <v>9.9999999999999998E-20</v>
      </c>
      <c r="E781" s="1">
        <f t="shared" si="35"/>
        <v>5.8328000000000008E-16</v>
      </c>
      <c r="F781" s="1">
        <f t="shared" si="33"/>
        <v>8.179089720736781E-14</v>
      </c>
    </row>
    <row r="782" spans="1:6" x14ac:dyDescent="0.25">
      <c r="A782">
        <v>76.900000000000006</v>
      </c>
      <c r="B782" s="1">
        <v>-2.3100000000000001E-16</v>
      </c>
      <c r="C782">
        <f t="shared" si="34"/>
        <v>9.9999999999999998E-20</v>
      </c>
      <c r="E782" s="1">
        <f t="shared" si="35"/>
        <v>7.0628000000000011E-16</v>
      </c>
      <c r="F782" s="1">
        <f t="shared" si="33"/>
        <v>9.9038669043374949E-14</v>
      </c>
    </row>
    <row r="783" spans="1:6" x14ac:dyDescent="0.25">
      <c r="A783">
        <v>77</v>
      </c>
      <c r="B783" s="1">
        <v>-5.22E-16</v>
      </c>
      <c r="C783">
        <f t="shared" si="34"/>
        <v>9.9999999999999998E-20</v>
      </c>
      <c r="E783" s="1">
        <f t="shared" si="35"/>
        <v>4.1528000000000011E-16</v>
      </c>
      <c r="F783" s="1">
        <f t="shared" si="33"/>
        <v>5.8232964943553201E-14</v>
      </c>
    </row>
    <row r="784" spans="1:6" x14ac:dyDescent="0.25">
      <c r="A784">
        <v>77.099999999999994</v>
      </c>
      <c r="B784" s="1">
        <v>-4.2399999999999999E-16</v>
      </c>
      <c r="C784">
        <f t="shared" si="34"/>
        <v>9.9999999999999998E-20</v>
      </c>
      <c r="E784" s="1">
        <f t="shared" si="35"/>
        <v>5.1328000000000013E-16</v>
      </c>
      <c r="F784" s="1">
        <f t="shared" si="33"/>
        <v>7.1975092097445059E-14</v>
      </c>
    </row>
    <row r="785" spans="1:6" x14ac:dyDescent="0.25">
      <c r="A785">
        <v>77.2</v>
      </c>
      <c r="B785" s="1">
        <v>-3.2600000000000002E-17</v>
      </c>
      <c r="C785">
        <f t="shared" si="34"/>
        <v>9.9999999999999998E-20</v>
      </c>
      <c r="E785" s="1">
        <f t="shared" si="35"/>
        <v>9.0468000000000014E-16</v>
      </c>
      <c r="F785" s="1">
        <f t="shared" si="33"/>
        <v>1.2685946524064174E-13</v>
      </c>
    </row>
    <row r="786" spans="1:6" x14ac:dyDescent="0.25">
      <c r="A786">
        <v>77.3</v>
      </c>
      <c r="B786" s="1">
        <v>2.76E-18</v>
      </c>
      <c r="C786">
        <f t="shared" si="34"/>
        <v>2.76E-18</v>
      </c>
      <c r="E786" s="1">
        <f t="shared" si="35"/>
        <v>9.4004000000000018E-16</v>
      </c>
      <c r="F786" s="1">
        <f t="shared" si="33"/>
        <v>1.3181784907902558E-13</v>
      </c>
    </row>
    <row r="787" spans="1:6" x14ac:dyDescent="0.25">
      <c r="A787">
        <v>77.400000000000006</v>
      </c>
      <c r="B787" s="1">
        <v>-2.58E-16</v>
      </c>
      <c r="C787">
        <f t="shared" si="34"/>
        <v>9.9999999999999998E-20</v>
      </c>
      <c r="E787" s="1">
        <f t="shared" si="35"/>
        <v>6.7928000000000006E-16</v>
      </c>
      <c r="F787" s="1">
        <f t="shared" si="33"/>
        <v>9.5252572786690442E-14</v>
      </c>
    </row>
    <row r="788" spans="1:6" x14ac:dyDescent="0.25">
      <c r="A788">
        <v>77.5</v>
      </c>
      <c r="B788" s="1">
        <v>-5.2300000000000002E-16</v>
      </c>
      <c r="C788">
        <f t="shared" si="34"/>
        <v>9.9999999999999998E-20</v>
      </c>
      <c r="E788" s="1">
        <f t="shared" si="35"/>
        <v>4.142800000000001E-16</v>
      </c>
      <c r="F788" s="1">
        <f t="shared" si="33"/>
        <v>5.8092739156268588E-14</v>
      </c>
    </row>
    <row r="789" spans="1:6" x14ac:dyDescent="0.25">
      <c r="A789">
        <v>77.599999999999994</v>
      </c>
      <c r="B789" s="1">
        <v>-2.11E-16</v>
      </c>
      <c r="C789">
        <f t="shared" si="34"/>
        <v>9.9999999999999998E-20</v>
      </c>
      <c r="E789" s="1">
        <f t="shared" si="35"/>
        <v>7.2628000000000014E-16</v>
      </c>
      <c r="F789" s="1">
        <f t="shared" si="33"/>
        <v>1.0184318478906716E-13</v>
      </c>
    </row>
    <row r="790" spans="1:6" x14ac:dyDescent="0.25">
      <c r="A790">
        <v>77.7</v>
      </c>
      <c r="B790" s="1">
        <v>-3.9200000000000001E-16</v>
      </c>
      <c r="C790">
        <f t="shared" si="34"/>
        <v>9.9999999999999998E-20</v>
      </c>
      <c r="E790" s="1">
        <f t="shared" si="35"/>
        <v>5.4528000000000006E-16</v>
      </c>
      <c r="F790" s="1">
        <f t="shared" si="33"/>
        <v>7.6462317290552595E-14</v>
      </c>
    </row>
    <row r="791" spans="1:6" x14ac:dyDescent="0.25">
      <c r="A791">
        <v>77.8</v>
      </c>
      <c r="B791" s="1">
        <v>-3.58E-16</v>
      </c>
      <c r="C791">
        <f t="shared" si="34"/>
        <v>9.9999999999999998E-20</v>
      </c>
      <c r="E791" s="1">
        <f t="shared" si="35"/>
        <v>5.7928000000000012E-16</v>
      </c>
      <c r="F791" s="1">
        <f t="shared" ref="F791:F854" si="36">E791*Leak_Rate_Cal_factor_per_sqcm</f>
        <v>8.1229994058229369E-14</v>
      </c>
    </row>
    <row r="792" spans="1:6" x14ac:dyDescent="0.25">
      <c r="A792">
        <v>77.900000000000006</v>
      </c>
      <c r="B792" s="1">
        <v>-3.2500000000000001E-16</v>
      </c>
      <c r="C792">
        <f t="shared" ref="C792:C855" si="37">IF(B792&lt;C$22,C$22,B792)</f>
        <v>9.9999999999999998E-20</v>
      </c>
      <c r="E792" s="1">
        <f t="shared" ref="E792:E855" si="38">B792-E$22</f>
        <v>6.1228000000000016E-16</v>
      </c>
      <c r="F792" s="1">
        <f t="shared" si="36"/>
        <v>8.5857445038621531E-14</v>
      </c>
    </row>
    <row r="793" spans="1:6" x14ac:dyDescent="0.25">
      <c r="A793">
        <v>78</v>
      </c>
      <c r="B793" s="1">
        <v>-2.2900000000000002E-16</v>
      </c>
      <c r="C793">
        <f t="shared" si="37"/>
        <v>9.9999999999999998E-20</v>
      </c>
      <c r="E793" s="1">
        <f t="shared" si="38"/>
        <v>7.0828000000000014E-16</v>
      </c>
      <c r="F793" s="1">
        <f t="shared" si="36"/>
        <v>9.9319120617944175E-14</v>
      </c>
    </row>
    <row r="794" spans="1:6" x14ac:dyDescent="0.25">
      <c r="A794">
        <v>78.099999999999994</v>
      </c>
      <c r="B794" s="1">
        <v>-3.7799999999999998E-16</v>
      </c>
      <c r="C794">
        <f t="shared" si="37"/>
        <v>9.9999999999999998E-20</v>
      </c>
      <c r="E794" s="1">
        <f t="shared" si="38"/>
        <v>5.5928000000000009E-16</v>
      </c>
      <c r="F794" s="1">
        <f t="shared" si="36"/>
        <v>7.8425478312537155E-14</v>
      </c>
    </row>
    <row r="795" spans="1:6" x14ac:dyDescent="0.25">
      <c r="A795">
        <v>78.2</v>
      </c>
      <c r="B795" s="1">
        <v>-1.7399999999999999E-16</v>
      </c>
      <c r="C795">
        <f t="shared" si="37"/>
        <v>9.9999999999999998E-20</v>
      </c>
      <c r="E795" s="1">
        <f t="shared" si="38"/>
        <v>7.6328000000000015E-16</v>
      </c>
      <c r="F795" s="1">
        <f t="shared" si="36"/>
        <v>1.0703153891859776E-13</v>
      </c>
    </row>
    <row r="796" spans="1:6" x14ac:dyDescent="0.25">
      <c r="A796">
        <v>78.3</v>
      </c>
      <c r="B796" s="1">
        <v>-4.6599999999999998E-16</v>
      </c>
      <c r="C796">
        <f t="shared" si="37"/>
        <v>9.9999999999999998E-20</v>
      </c>
      <c r="E796" s="1">
        <f t="shared" si="38"/>
        <v>4.7128000000000014E-16</v>
      </c>
      <c r="F796" s="1">
        <f t="shared" si="36"/>
        <v>6.6085609031491404E-14</v>
      </c>
    </row>
    <row r="797" spans="1:6" x14ac:dyDescent="0.25">
      <c r="A797">
        <v>78.400000000000006</v>
      </c>
      <c r="B797" s="1">
        <v>-2.2500000000000001E-16</v>
      </c>
      <c r="C797">
        <f t="shared" si="37"/>
        <v>9.9999999999999998E-20</v>
      </c>
      <c r="E797" s="1">
        <f t="shared" si="38"/>
        <v>7.1228000000000011E-16</v>
      </c>
      <c r="F797" s="1">
        <f t="shared" si="36"/>
        <v>9.9880023767082603E-14</v>
      </c>
    </row>
    <row r="798" spans="1:6" x14ac:dyDescent="0.25">
      <c r="A798">
        <v>78.5</v>
      </c>
      <c r="B798" s="1">
        <v>-3.0899999999999999E-16</v>
      </c>
      <c r="C798">
        <f t="shared" si="37"/>
        <v>9.9999999999999998E-20</v>
      </c>
      <c r="E798" s="1">
        <f t="shared" si="38"/>
        <v>6.2828000000000012E-16</v>
      </c>
      <c r="F798" s="1">
        <f t="shared" si="36"/>
        <v>8.8101057635175305E-14</v>
      </c>
    </row>
    <row r="799" spans="1:6" x14ac:dyDescent="0.25">
      <c r="A799">
        <v>78.599999999999994</v>
      </c>
      <c r="B799" s="1">
        <v>-2.2900000000000002E-16</v>
      </c>
      <c r="C799">
        <f t="shared" si="37"/>
        <v>9.9999999999999998E-20</v>
      </c>
      <c r="E799" s="1">
        <f t="shared" si="38"/>
        <v>7.0828000000000014E-16</v>
      </c>
      <c r="F799" s="1">
        <f t="shared" si="36"/>
        <v>9.9319120617944175E-14</v>
      </c>
    </row>
    <row r="800" spans="1:6" x14ac:dyDescent="0.25">
      <c r="A800">
        <v>78.7</v>
      </c>
      <c r="B800" s="1">
        <v>-3.58E-16</v>
      </c>
      <c r="C800">
        <f t="shared" si="37"/>
        <v>9.9999999999999998E-20</v>
      </c>
      <c r="E800" s="1">
        <f t="shared" si="38"/>
        <v>5.7928000000000012E-16</v>
      </c>
      <c r="F800" s="1">
        <f t="shared" si="36"/>
        <v>8.1229994058229369E-14</v>
      </c>
    </row>
    <row r="801" spans="1:6" x14ac:dyDescent="0.25">
      <c r="A801">
        <v>78.8</v>
      </c>
      <c r="B801" s="1">
        <v>-2.73E-16</v>
      </c>
      <c r="C801">
        <f t="shared" si="37"/>
        <v>9.9999999999999998E-20</v>
      </c>
      <c r="E801" s="1">
        <f t="shared" si="38"/>
        <v>6.6428000000000012E-16</v>
      </c>
      <c r="F801" s="1">
        <f t="shared" si="36"/>
        <v>9.3149185977421293E-14</v>
      </c>
    </row>
    <row r="802" spans="1:6" x14ac:dyDescent="0.25">
      <c r="A802">
        <v>78.900000000000006</v>
      </c>
      <c r="B802" s="1">
        <v>-2.3400000000000001E-16</v>
      </c>
      <c r="C802">
        <f t="shared" si="37"/>
        <v>9.9999999999999998E-20</v>
      </c>
      <c r="E802" s="1">
        <f t="shared" si="38"/>
        <v>7.0328000000000006E-16</v>
      </c>
      <c r="F802" s="1">
        <f t="shared" si="36"/>
        <v>9.8617991681521109E-14</v>
      </c>
    </row>
    <row r="803" spans="1:6" x14ac:dyDescent="0.25">
      <c r="A803">
        <v>79</v>
      </c>
      <c r="B803" s="1">
        <v>-2.8099999999999998E-16</v>
      </c>
      <c r="C803">
        <f t="shared" si="37"/>
        <v>9.9999999999999998E-20</v>
      </c>
      <c r="E803" s="1">
        <f t="shared" si="38"/>
        <v>6.5628000000000009E-16</v>
      </c>
      <c r="F803" s="1">
        <f t="shared" si="36"/>
        <v>9.20273796791444E-14</v>
      </c>
    </row>
    <row r="804" spans="1:6" x14ac:dyDescent="0.25">
      <c r="A804">
        <v>79.099999999999994</v>
      </c>
      <c r="B804" s="1">
        <v>-4.0500000000000002E-16</v>
      </c>
      <c r="C804">
        <f t="shared" si="37"/>
        <v>9.9999999999999998E-20</v>
      </c>
      <c r="E804" s="1">
        <f t="shared" si="38"/>
        <v>5.3228000000000004E-16</v>
      </c>
      <c r="F804" s="1">
        <f t="shared" si="36"/>
        <v>7.4639382055852648E-14</v>
      </c>
    </row>
    <row r="805" spans="1:6" x14ac:dyDescent="0.25">
      <c r="A805">
        <v>79.2</v>
      </c>
      <c r="B805" s="1">
        <v>-4.1000000000000001E-16</v>
      </c>
      <c r="C805">
        <f t="shared" si="37"/>
        <v>9.9999999999999998E-20</v>
      </c>
      <c r="E805" s="1">
        <f t="shared" si="38"/>
        <v>5.2728000000000016E-16</v>
      </c>
      <c r="F805" s="1">
        <f t="shared" si="36"/>
        <v>7.3938253119429619E-14</v>
      </c>
    </row>
    <row r="806" spans="1:6" x14ac:dyDescent="0.25">
      <c r="A806">
        <v>79.3</v>
      </c>
      <c r="B806" s="1">
        <v>-3.3200000000000002E-16</v>
      </c>
      <c r="C806">
        <f t="shared" si="37"/>
        <v>9.9999999999999998E-20</v>
      </c>
      <c r="E806" s="1">
        <f t="shared" si="38"/>
        <v>6.0528000000000005E-16</v>
      </c>
      <c r="F806" s="1">
        <f t="shared" si="36"/>
        <v>8.4875864527629238E-14</v>
      </c>
    </row>
    <row r="807" spans="1:6" x14ac:dyDescent="0.25">
      <c r="A807">
        <v>79.400000000000006</v>
      </c>
      <c r="B807" s="1">
        <v>-3.4700000000000002E-16</v>
      </c>
      <c r="C807">
        <f t="shared" si="37"/>
        <v>9.9999999999999998E-20</v>
      </c>
      <c r="E807" s="1">
        <f t="shared" si="38"/>
        <v>5.902800000000001E-16</v>
      </c>
      <c r="F807" s="1">
        <f t="shared" si="36"/>
        <v>8.277247771836009E-14</v>
      </c>
    </row>
    <row r="808" spans="1:6" x14ac:dyDescent="0.25">
      <c r="A808">
        <v>79.5</v>
      </c>
      <c r="B808" s="1">
        <v>-3.5399999999999998E-16</v>
      </c>
      <c r="C808">
        <f t="shared" si="37"/>
        <v>9.9999999999999998E-20</v>
      </c>
      <c r="E808" s="1">
        <f t="shared" si="38"/>
        <v>5.8328000000000008E-16</v>
      </c>
      <c r="F808" s="1">
        <f t="shared" si="36"/>
        <v>8.179089720736781E-14</v>
      </c>
    </row>
    <row r="809" spans="1:6" x14ac:dyDescent="0.25">
      <c r="A809">
        <v>79.599999999999994</v>
      </c>
      <c r="B809" s="1">
        <v>1.24E-17</v>
      </c>
      <c r="C809">
        <f t="shared" si="37"/>
        <v>1.24E-17</v>
      </c>
      <c r="E809" s="1">
        <f t="shared" si="38"/>
        <v>9.4968000000000008E-16</v>
      </c>
      <c r="F809" s="1">
        <f t="shared" si="36"/>
        <v>1.3316962566844921E-13</v>
      </c>
    </row>
    <row r="810" spans="1:6" x14ac:dyDescent="0.25">
      <c r="A810">
        <v>79.7</v>
      </c>
      <c r="B810" s="1">
        <v>-6.9400000000000004E-17</v>
      </c>
      <c r="C810">
        <f t="shared" si="37"/>
        <v>9.9999999999999998E-20</v>
      </c>
      <c r="E810" s="1">
        <f t="shared" si="38"/>
        <v>8.6788000000000011E-16</v>
      </c>
      <c r="F810" s="1">
        <f t="shared" si="36"/>
        <v>1.2169915626856806E-13</v>
      </c>
    </row>
    <row r="811" spans="1:6" x14ac:dyDescent="0.25">
      <c r="A811">
        <v>79.8</v>
      </c>
      <c r="B811" s="1">
        <v>-8.5199999999999997E-17</v>
      </c>
      <c r="C811">
        <f t="shared" si="37"/>
        <v>9.9999999999999998E-20</v>
      </c>
      <c r="E811" s="1">
        <f t="shared" si="38"/>
        <v>8.5208000000000013E-16</v>
      </c>
      <c r="F811" s="1">
        <f t="shared" si="36"/>
        <v>1.1948358882947121E-13</v>
      </c>
    </row>
    <row r="812" spans="1:6" x14ac:dyDescent="0.25">
      <c r="A812">
        <v>79.900000000000006</v>
      </c>
      <c r="B812" s="1">
        <v>-2.7100000000000002E-16</v>
      </c>
      <c r="C812">
        <f t="shared" si="37"/>
        <v>9.9999999999999998E-20</v>
      </c>
      <c r="E812" s="1">
        <f t="shared" si="38"/>
        <v>6.6628000000000005E-16</v>
      </c>
      <c r="F812" s="1">
        <f t="shared" si="36"/>
        <v>9.3429637551990507E-14</v>
      </c>
    </row>
    <row r="813" spans="1:6" x14ac:dyDescent="0.25">
      <c r="A813">
        <v>80</v>
      </c>
      <c r="B813" s="1">
        <v>-5.9199999999999996E-16</v>
      </c>
      <c r="C813">
        <f t="shared" si="37"/>
        <v>9.9999999999999998E-20</v>
      </c>
      <c r="E813" s="1">
        <f t="shared" si="38"/>
        <v>3.4528000000000016E-16</v>
      </c>
      <c r="F813" s="1">
        <f t="shared" si="36"/>
        <v>4.8417159833630444E-14</v>
      </c>
    </row>
    <row r="814" spans="1:6" x14ac:dyDescent="0.25">
      <c r="A814">
        <v>80.099999999999994</v>
      </c>
      <c r="B814" s="1">
        <v>-3.28E-16</v>
      </c>
      <c r="C814">
        <f t="shared" si="37"/>
        <v>9.9999999999999998E-20</v>
      </c>
      <c r="E814" s="1">
        <f t="shared" si="38"/>
        <v>6.0928000000000011E-16</v>
      </c>
      <c r="F814" s="1">
        <f t="shared" si="36"/>
        <v>8.5436767676767691E-14</v>
      </c>
    </row>
    <row r="815" spans="1:6" x14ac:dyDescent="0.25">
      <c r="A815">
        <v>80.2</v>
      </c>
      <c r="B815" s="1">
        <v>-2.3400000000000001E-16</v>
      </c>
      <c r="C815">
        <f t="shared" si="37"/>
        <v>9.9999999999999998E-20</v>
      </c>
      <c r="E815" s="1">
        <f t="shared" si="38"/>
        <v>7.0328000000000006E-16</v>
      </c>
      <c r="F815" s="1">
        <f t="shared" si="36"/>
        <v>9.8617991681521109E-14</v>
      </c>
    </row>
    <row r="816" spans="1:6" x14ac:dyDescent="0.25">
      <c r="A816">
        <v>80.3</v>
      </c>
      <c r="B816" s="1">
        <v>-3.9099999999999999E-16</v>
      </c>
      <c r="C816">
        <f t="shared" si="37"/>
        <v>9.9999999999999998E-20</v>
      </c>
      <c r="E816" s="1">
        <f t="shared" si="38"/>
        <v>5.4628000000000007E-16</v>
      </c>
      <c r="F816" s="1">
        <f t="shared" si="36"/>
        <v>7.6602543077837208E-14</v>
      </c>
    </row>
    <row r="817" spans="1:6" x14ac:dyDescent="0.25">
      <c r="A817">
        <v>80.400000000000006</v>
      </c>
      <c r="B817" s="1">
        <v>-3.2500000000000001E-16</v>
      </c>
      <c r="C817">
        <f t="shared" si="37"/>
        <v>9.9999999999999998E-20</v>
      </c>
      <c r="E817" s="1">
        <f t="shared" si="38"/>
        <v>6.1228000000000016E-16</v>
      </c>
      <c r="F817" s="1">
        <f t="shared" si="36"/>
        <v>8.5857445038621531E-14</v>
      </c>
    </row>
    <row r="818" spans="1:6" x14ac:dyDescent="0.25">
      <c r="A818">
        <v>80.5</v>
      </c>
      <c r="B818" s="1">
        <v>-5.5099999999999998E-17</v>
      </c>
      <c r="C818">
        <f t="shared" si="37"/>
        <v>9.9999999999999998E-20</v>
      </c>
      <c r="E818" s="1">
        <f t="shared" si="38"/>
        <v>8.8218000000000007E-16</v>
      </c>
      <c r="F818" s="1">
        <f t="shared" si="36"/>
        <v>1.2370438502673797E-13</v>
      </c>
    </row>
    <row r="819" spans="1:6" x14ac:dyDescent="0.25">
      <c r="A819">
        <v>80.599999999999994</v>
      </c>
      <c r="B819" s="1">
        <v>-2.02E-16</v>
      </c>
      <c r="C819">
        <f t="shared" si="37"/>
        <v>9.9999999999999998E-20</v>
      </c>
      <c r="E819" s="1">
        <f t="shared" si="38"/>
        <v>7.3528000000000009E-16</v>
      </c>
      <c r="F819" s="1">
        <f t="shared" si="36"/>
        <v>1.0310521687462866E-13</v>
      </c>
    </row>
    <row r="820" spans="1:6" x14ac:dyDescent="0.25">
      <c r="A820">
        <v>80.7</v>
      </c>
      <c r="B820" s="1">
        <v>-2.11E-16</v>
      </c>
      <c r="C820">
        <f t="shared" si="37"/>
        <v>9.9999999999999998E-20</v>
      </c>
      <c r="E820" s="1">
        <f t="shared" si="38"/>
        <v>7.2628000000000014E-16</v>
      </c>
      <c r="F820" s="1">
        <f t="shared" si="36"/>
        <v>1.0184318478906716E-13</v>
      </c>
    </row>
    <row r="821" spans="1:6" x14ac:dyDescent="0.25">
      <c r="A821">
        <v>80.8</v>
      </c>
      <c r="B821" s="1">
        <v>-1.08E-16</v>
      </c>
      <c r="C821">
        <f t="shared" si="37"/>
        <v>9.9999999999999998E-20</v>
      </c>
      <c r="E821" s="1">
        <f t="shared" si="38"/>
        <v>8.2928000000000014E-16</v>
      </c>
      <c r="F821" s="1">
        <f t="shared" si="36"/>
        <v>1.1628644087938209E-13</v>
      </c>
    </row>
    <row r="822" spans="1:6" x14ac:dyDescent="0.25">
      <c r="A822">
        <v>80.900000000000006</v>
      </c>
      <c r="B822" s="1">
        <v>-1.9799999999999999E-16</v>
      </c>
      <c r="C822">
        <f t="shared" si="37"/>
        <v>9.9999999999999998E-20</v>
      </c>
      <c r="E822" s="1">
        <f t="shared" si="38"/>
        <v>7.3928000000000015E-16</v>
      </c>
      <c r="F822" s="1">
        <f t="shared" si="36"/>
        <v>1.0366612002376711E-13</v>
      </c>
    </row>
    <row r="823" spans="1:6" x14ac:dyDescent="0.25">
      <c r="A823">
        <v>81</v>
      </c>
      <c r="B823" s="1">
        <v>-2.3800000000000002E-16</v>
      </c>
      <c r="C823">
        <f t="shared" si="37"/>
        <v>9.9999999999999998E-20</v>
      </c>
      <c r="E823" s="1">
        <f t="shared" si="38"/>
        <v>6.9928000000000009E-16</v>
      </c>
      <c r="F823" s="1">
        <f t="shared" si="36"/>
        <v>9.8057088532382669E-14</v>
      </c>
    </row>
    <row r="824" spans="1:6" x14ac:dyDescent="0.25">
      <c r="A824">
        <v>81.099999999999994</v>
      </c>
      <c r="B824" s="1">
        <v>1.08E-17</v>
      </c>
      <c r="C824">
        <f t="shared" si="37"/>
        <v>1.08E-17</v>
      </c>
      <c r="E824" s="1">
        <f t="shared" si="38"/>
        <v>9.4808000000000021E-16</v>
      </c>
      <c r="F824" s="1">
        <f t="shared" si="36"/>
        <v>1.3294526440879385E-13</v>
      </c>
    </row>
    <row r="825" spans="1:6" x14ac:dyDescent="0.25">
      <c r="A825">
        <v>81.2</v>
      </c>
      <c r="B825" s="1">
        <v>-2.4400000000000002E-16</v>
      </c>
      <c r="C825">
        <f t="shared" si="37"/>
        <v>9.9999999999999998E-20</v>
      </c>
      <c r="E825" s="1">
        <f t="shared" si="38"/>
        <v>6.932800000000001E-16</v>
      </c>
      <c r="F825" s="1">
        <f t="shared" si="36"/>
        <v>9.7215733808675002E-14</v>
      </c>
    </row>
    <row r="826" spans="1:6" x14ac:dyDescent="0.25">
      <c r="A826">
        <v>81.3</v>
      </c>
      <c r="B826" s="1">
        <v>-9.2800000000000009E-16</v>
      </c>
      <c r="C826">
        <f t="shared" si="37"/>
        <v>9.9999999999999998E-20</v>
      </c>
      <c r="E826" s="1">
        <f t="shared" si="38"/>
        <v>9.2800000000000246E-18</v>
      </c>
      <c r="F826" s="1">
        <f t="shared" si="36"/>
        <v>1.3012953060011918E-15</v>
      </c>
    </row>
    <row r="827" spans="1:6" x14ac:dyDescent="0.25">
      <c r="A827">
        <v>81.400000000000006</v>
      </c>
      <c r="B827" s="1">
        <v>-4.2900000000000002E-16</v>
      </c>
      <c r="C827">
        <f t="shared" si="37"/>
        <v>9.9999999999999998E-20</v>
      </c>
      <c r="E827" s="1">
        <f t="shared" si="38"/>
        <v>5.0828000000000005E-16</v>
      </c>
      <c r="F827" s="1">
        <f t="shared" si="36"/>
        <v>7.1273963161021993E-14</v>
      </c>
    </row>
    <row r="828" spans="1:6" x14ac:dyDescent="0.25">
      <c r="A828">
        <v>81.5</v>
      </c>
      <c r="B828" s="1">
        <v>-3.9299999999999998E-16</v>
      </c>
      <c r="C828">
        <f t="shared" si="37"/>
        <v>9.9999999999999998E-20</v>
      </c>
      <c r="E828" s="1">
        <f t="shared" si="38"/>
        <v>5.4428000000000014E-16</v>
      </c>
      <c r="F828" s="1">
        <f t="shared" si="36"/>
        <v>7.6322091503267994E-14</v>
      </c>
    </row>
    <row r="829" spans="1:6" x14ac:dyDescent="0.25">
      <c r="A829">
        <v>81.599999999999994</v>
      </c>
      <c r="B829" s="1">
        <v>-2.5099999999999999E-16</v>
      </c>
      <c r="C829">
        <f t="shared" si="37"/>
        <v>9.9999999999999998E-20</v>
      </c>
      <c r="E829" s="1">
        <f t="shared" si="38"/>
        <v>6.8628000000000018E-16</v>
      </c>
      <c r="F829" s="1">
        <f t="shared" si="36"/>
        <v>9.6234153297682734E-14</v>
      </c>
    </row>
    <row r="830" spans="1:6" x14ac:dyDescent="0.25">
      <c r="A830">
        <v>81.7</v>
      </c>
      <c r="B830" s="1">
        <v>-1.07E-16</v>
      </c>
      <c r="C830">
        <f t="shared" si="37"/>
        <v>9.9999999999999998E-20</v>
      </c>
      <c r="E830" s="1">
        <f t="shared" si="38"/>
        <v>8.3028000000000015E-16</v>
      </c>
      <c r="F830" s="1">
        <f t="shared" si="36"/>
        <v>1.164266666666667E-13</v>
      </c>
    </row>
    <row r="831" spans="1:6" x14ac:dyDescent="0.25">
      <c r="A831">
        <v>81.8</v>
      </c>
      <c r="B831" s="1">
        <v>-9.1E-17</v>
      </c>
      <c r="C831">
        <f t="shared" si="37"/>
        <v>9.9999999999999998E-20</v>
      </c>
      <c r="E831" s="1">
        <f t="shared" si="38"/>
        <v>8.4628000000000012E-16</v>
      </c>
      <c r="F831" s="1">
        <f t="shared" si="36"/>
        <v>1.1867027926322046E-13</v>
      </c>
    </row>
    <row r="832" spans="1:6" x14ac:dyDescent="0.25">
      <c r="A832">
        <v>81.900000000000006</v>
      </c>
      <c r="B832" s="1">
        <v>-6.48E-17</v>
      </c>
      <c r="C832">
        <f t="shared" si="37"/>
        <v>9.9999999999999998E-20</v>
      </c>
      <c r="E832" s="1">
        <f t="shared" si="38"/>
        <v>8.7248000000000013E-16</v>
      </c>
      <c r="F832" s="1">
        <f t="shared" si="36"/>
        <v>1.2234419489007726E-13</v>
      </c>
    </row>
    <row r="833" spans="1:6" x14ac:dyDescent="0.25">
      <c r="A833">
        <v>82</v>
      </c>
      <c r="B833" s="1">
        <v>-2.85E-16</v>
      </c>
      <c r="C833">
        <f t="shared" si="37"/>
        <v>9.9999999999999998E-20</v>
      </c>
      <c r="E833" s="1">
        <f t="shared" si="38"/>
        <v>6.5228000000000012E-16</v>
      </c>
      <c r="F833" s="1">
        <f t="shared" si="36"/>
        <v>9.146647653000596E-14</v>
      </c>
    </row>
    <row r="834" spans="1:6" x14ac:dyDescent="0.25">
      <c r="A834">
        <v>82.1</v>
      </c>
      <c r="B834" s="1">
        <v>-4.1199999999999999E-16</v>
      </c>
      <c r="C834">
        <f t="shared" si="37"/>
        <v>9.9999999999999998E-20</v>
      </c>
      <c r="E834" s="1">
        <f t="shared" si="38"/>
        <v>5.2528000000000013E-16</v>
      </c>
      <c r="F834" s="1">
        <f t="shared" si="36"/>
        <v>7.3657801544860393E-14</v>
      </c>
    </row>
    <row r="835" spans="1:6" x14ac:dyDescent="0.25">
      <c r="A835">
        <v>82.2</v>
      </c>
      <c r="B835" s="1">
        <v>-3.2600000000000002E-16</v>
      </c>
      <c r="C835">
        <f t="shared" si="37"/>
        <v>9.9999999999999998E-20</v>
      </c>
      <c r="E835" s="1">
        <f t="shared" si="38"/>
        <v>6.1128000000000014E-16</v>
      </c>
      <c r="F835" s="1">
        <f t="shared" si="36"/>
        <v>8.5717219251336918E-14</v>
      </c>
    </row>
    <row r="836" spans="1:6" x14ac:dyDescent="0.25">
      <c r="A836">
        <v>82.3</v>
      </c>
      <c r="B836" s="1">
        <v>-2.46E-16</v>
      </c>
      <c r="C836">
        <f t="shared" si="37"/>
        <v>9.9999999999999998E-20</v>
      </c>
      <c r="E836" s="1">
        <f t="shared" si="38"/>
        <v>6.9128000000000006E-16</v>
      </c>
      <c r="F836" s="1">
        <f t="shared" si="36"/>
        <v>9.6935282234105775E-14</v>
      </c>
    </row>
    <row r="837" spans="1:6" x14ac:dyDescent="0.25">
      <c r="A837">
        <v>82.4</v>
      </c>
      <c r="B837" s="1">
        <v>-1.3400000000000001E-16</v>
      </c>
      <c r="C837">
        <f t="shared" si="37"/>
        <v>9.9999999999999998E-20</v>
      </c>
      <c r="E837" s="1">
        <f t="shared" si="38"/>
        <v>8.0328000000000011E-16</v>
      </c>
      <c r="F837" s="1">
        <f t="shared" si="36"/>
        <v>1.1264057040998219E-13</v>
      </c>
    </row>
    <row r="838" spans="1:6" x14ac:dyDescent="0.25">
      <c r="A838">
        <v>82.5</v>
      </c>
      <c r="B838" s="1">
        <v>-6.0300000000000004E-16</v>
      </c>
      <c r="C838">
        <f t="shared" si="37"/>
        <v>9.9999999999999998E-20</v>
      </c>
      <c r="E838" s="1">
        <f t="shared" si="38"/>
        <v>3.3428000000000008E-16</v>
      </c>
      <c r="F838" s="1">
        <f t="shared" si="36"/>
        <v>4.6874676173499717E-14</v>
      </c>
    </row>
    <row r="839" spans="1:6" x14ac:dyDescent="0.25">
      <c r="A839">
        <v>82.6</v>
      </c>
      <c r="B839" s="1">
        <v>-4.9400000000000004E-16</v>
      </c>
      <c r="C839">
        <f t="shared" si="37"/>
        <v>9.9999999999999998E-20</v>
      </c>
      <c r="E839" s="1">
        <f t="shared" si="38"/>
        <v>4.4328000000000008E-16</v>
      </c>
      <c r="F839" s="1">
        <f t="shared" si="36"/>
        <v>6.2159286987522296E-14</v>
      </c>
    </row>
    <row r="840" spans="1:6" x14ac:dyDescent="0.25">
      <c r="A840">
        <v>82.7</v>
      </c>
      <c r="B840" s="1">
        <v>-1.79E-16</v>
      </c>
      <c r="C840">
        <f t="shared" si="37"/>
        <v>9.9999999999999998E-20</v>
      </c>
      <c r="E840" s="1">
        <f t="shared" si="38"/>
        <v>7.5828000000000017E-16</v>
      </c>
      <c r="F840" s="1">
        <f t="shared" si="36"/>
        <v>1.0633040998217471E-13</v>
      </c>
    </row>
    <row r="841" spans="1:6" x14ac:dyDescent="0.25">
      <c r="A841">
        <v>82.8</v>
      </c>
      <c r="B841" s="1">
        <v>-5.6500000000000006E-17</v>
      </c>
      <c r="C841">
        <f t="shared" si="37"/>
        <v>9.9999999999999998E-20</v>
      </c>
      <c r="E841" s="1">
        <f t="shared" si="38"/>
        <v>8.8078000000000008E-16</v>
      </c>
      <c r="F841" s="1">
        <f t="shared" si="36"/>
        <v>1.2350806892453952E-13</v>
      </c>
    </row>
    <row r="842" spans="1:6" x14ac:dyDescent="0.25">
      <c r="A842">
        <v>82.9</v>
      </c>
      <c r="B842" s="1">
        <v>-1.8299999999999999E-16</v>
      </c>
      <c r="C842">
        <f t="shared" si="37"/>
        <v>9.9999999999999998E-20</v>
      </c>
      <c r="E842" s="1">
        <f t="shared" si="38"/>
        <v>7.542800000000001E-16</v>
      </c>
      <c r="F842" s="1">
        <f t="shared" si="36"/>
        <v>1.0576950683303626E-13</v>
      </c>
    </row>
    <row r="843" spans="1:6" x14ac:dyDescent="0.25">
      <c r="A843">
        <v>83</v>
      </c>
      <c r="B843" s="1">
        <v>-3.8000000000000001E-16</v>
      </c>
      <c r="C843">
        <f t="shared" si="37"/>
        <v>9.9999999999999998E-20</v>
      </c>
      <c r="E843" s="1">
        <f t="shared" si="38"/>
        <v>5.5728000000000005E-16</v>
      </c>
      <c r="F843" s="1">
        <f t="shared" si="36"/>
        <v>7.8145026737967928E-14</v>
      </c>
    </row>
    <row r="844" spans="1:6" x14ac:dyDescent="0.25">
      <c r="A844">
        <v>83.1</v>
      </c>
      <c r="B844" s="1">
        <v>-3.1499999999999999E-16</v>
      </c>
      <c r="C844">
        <f t="shared" si="37"/>
        <v>9.9999999999999998E-20</v>
      </c>
      <c r="E844" s="1">
        <f t="shared" si="38"/>
        <v>6.2228000000000012E-16</v>
      </c>
      <c r="F844" s="1">
        <f t="shared" si="36"/>
        <v>8.7259702911467638E-14</v>
      </c>
    </row>
    <row r="845" spans="1:6" x14ac:dyDescent="0.25">
      <c r="A845">
        <v>83.2</v>
      </c>
      <c r="B845" s="1">
        <v>-2.3500000000000002E-16</v>
      </c>
      <c r="C845">
        <f t="shared" si="37"/>
        <v>9.9999999999999998E-20</v>
      </c>
      <c r="E845" s="1">
        <f t="shared" si="38"/>
        <v>7.0228000000000004E-16</v>
      </c>
      <c r="F845" s="1">
        <f t="shared" si="36"/>
        <v>9.8477765894236496E-14</v>
      </c>
    </row>
    <row r="846" spans="1:6" x14ac:dyDescent="0.25">
      <c r="A846">
        <v>83.3</v>
      </c>
      <c r="B846" s="1">
        <v>-3.7E-16</v>
      </c>
      <c r="C846">
        <f t="shared" si="37"/>
        <v>9.9999999999999998E-20</v>
      </c>
      <c r="E846" s="1">
        <f t="shared" si="38"/>
        <v>5.6728000000000012E-16</v>
      </c>
      <c r="F846" s="1">
        <f t="shared" si="36"/>
        <v>7.9547284610814036E-14</v>
      </c>
    </row>
    <row r="847" spans="1:6" x14ac:dyDescent="0.25">
      <c r="A847">
        <v>83.4</v>
      </c>
      <c r="B847" s="1">
        <v>-3.2399999999999999E-16</v>
      </c>
      <c r="C847">
        <f t="shared" si="37"/>
        <v>9.9999999999999998E-20</v>
      </c>
      <c r="E847" s="1">
        <f t="shared" si="38"/>
        <v>6.1328000000000018E-16</v>
      </c>
      <c r="F847" s="1">
        <f t="shared" si="36"/>
        <v>8.5997670825906144E-14</v>
      </c>
    </row>
    <row r="848" spans="1:6" x14ac:dyDescent="0.25">
      <c r="A848">
        <v>83.5</v>
      </c>
      <c r="B848" s="1">
        <v>-2.4100000000000002E-16</v>
      </c>
      <c r="C848">
        <f t="shared" si="37"/>
        <v>9.9999999999999998E-20</v>
      </c>
      <c r="E848" s="1">
        <f t="shared" si="38"/>
        <v>6.9628000000000014E-16</v>
      </c>
      <c r="F848" s="1">
        <f t="shared" si="36"/>
        <v>9.7636411170528842E-14</v>
      </c>
    </row>
    <row r="849" spans="1:6" x14ac:dyDescent="0.25">
      <c r="A849">
        <v>83.6</v>
      </c>
      <c r="B849" s="1">
        <v>-1.85E-16</v>
      </c>
      <c r="C849">
        <f t="shared" si="37"/>
        <v>9.9999999999999998E-20</v>
      </c>
      <c r="E849" s="1">
        <f t="shared" si="38"/>
        <v>7.5228000000000007E-16</v>
      </c>
      <c r="F849" s="1">
        <f t="shared" si="36"/>
        <v>1.0548905525846703E-13</v>
      </c>
    </row>
    <row r="850" spans="1:6" x14ac:dyDescent="0.25">
      <c r="A850">
        <v>83.7</v>
      </c>
      <c r="B850" s="1">
        <v>-2.4400000000000002E-16</v>
      </c>
      <c r="C850">
        <f t="shared" si="37"/>
        <v>9.9999999999999998E-20</v>
      </c>
      <c r="E850" s="1">
        <f t="shared" si="38"/>
        <v>6.932800000000001E-16</v>
      </c>
      <c r="F850" s="1">
        <f t="shared" si="36"/>
        <v>9.7215733808675002E-14</v>
      </c>
    </row>
    <row r="851" spans="1:6" x14ac:dyDescent="0.25">
      <c r="A851">
        <v>83.8</v>
      </c>
      <c r="B851" s="1">
        <v>-1.82E-16</v>
      </c>
      <c r="C851">
        <f t="shared" si="37"/>
        <v>9.9999999999999998E-20</v>
      </c>
      <c r="E851" s="1">
        <f t="shared" si="38"/>
        <v>7.5528000000000012E-16</v>
      </c>
      <c r="F851" s="1">
        <f t="shared" si="36"/>
        <v>1.0590973262032087E-13</v>
      </c>
    </row>
    <row r="852" spans="1:6" x14ac:dyDescent="0.25">
      <c r="A852">
        <v>83.9</v>
      </c>
      <c r="B852" s="1">
        <v>-2.6899999999999998E-16</v>
      </c>
      <c r="C852">
        <f t="shared" si="37"/>
        <v>9.9999999999999998E-20</v>
      </c>
      <c r="E852" s="1">
        <f t="shared" si="38"/>
        <v>6.6828000000000008E-16</v>
      </c>
      <c r="F852" s="1">
        <f t="shared" si="36"/>
        <v>9.3710089126559734E-14</v>
      </c>
    </row>
    <row r="853" spans="1:6" x14ac:dyDescent="0.25">
      <c r="A853">
        <v>84</v>
      </c>
      <c r="B853" s="1">
        <v>-3.61E-16</v>
      </c>
      <c r="C853">
        <f t="shared" si="37"/>
        <v>9.9999999999999998E-20</v>
      </c>
      <c r="E853" s="1">
        <f t="shared" si="38"/>
        <v>5.7628000000000017E-16</v>
      </c>
      <c r="F853" s="1">
        <f t="shared" si="36"/>
        <v>8.0809316696375542E-14</v>
      </c>
    </row>
    <row r="854" spans="1:6" x14ac:dyDescent="0.25">
      <c r="A854">
        <v>84.1</v>
      </c>
      <c r="B854" s="1">
        <v>-4.8600000000000001E-16</v>
      </c>
      <c r="C854">
        <f t="shared" si="37"/>
        <v>9.9999999999999998E-20</v>
      </c>
      <c r="E854" s="1">
        <f t="shared" si="38"/>
        <v>4.5128000000000011E-16</v>
      </c>
      <c r="F854" s="1">
        <f t="shared" si="36"/>
        <v>6.3281093285799189E-14</v>
      </c>
    </row>
    <row r="855" spans="1:6" x14ac:dyDescent="0.25">
      <c r="A855">
        <v>84.2</v>
      </c>
      <c r="B855" s="1">
        <v>-2.8300000000000001E-16</v>
      </c>
      <c r="C855">
        <f t="shared" si="37"/>
        <v>9.9999999999999998E-20</v>
      </c>
      <c r="E855" s="1">
        <f t="shared" si="38"/>
        <v>6.5428000000000005E-16</v>
      </c>
      <c r="F855" s="1">
        <f t="shared" ref="F855:F918" si="39">E855*Leak_Rate_Cal_factor_per_sqcm</f>
        <v>9.1746928104575174E-14</v>
      </c>
    </row>
    <row r="856" spans="1:6" x14ac:dyDescent="0.25">
      <c r="A856">
        <v>84.3</v>
      </c>
      <c r="B856" s="1">
        <v>-4.8999999999999997E-16</v>
      </c>
      <c r="C856">
        <f t="shared" ref="C856:C919" si="40">IF(B856&lt;C$22,C$22,B856)</f>
        <v>9.9999999999999998E-20</v>
      </c>
      <c r="E856" s="1">
        <f t="shared" ref="E856:E919" si="41">B856-E$22</f>
        <v>4.4728000000000014E-16</v>
      </c>
      <c r="F856" s="1">
        <f t="shared" si="39"/>
        <v>6.2720190136660749E-14</v>
      </c>
    </row>
    <row r="857" spans="1:6" x14ac:dyDescent="0.25">
      <c r="A857">
        <v>84.4</v>
      </c>
      <c r="B857" s="1">
        <v>-4.6300000000000003E-16</v>
      </c>
      <c r="C857">
        <f t="shared" si="40"/>
        <v>9.9999999999999998E-20</v>
      </c>
      <c r="E857" s="1">
        <f t="shared" si="41"/>
        <v>4.7428000000000009E-16</v>
      </c>
      <c r="F857" s="1">
        <f t="shared" si="39"/>
        <v>6.6506286393345231E-14</v>
      </c>
    </row>
    <row r="858" spans="1:6" x14ac:dyDescent="0.25">
      <c r="A858">
        <v>84.5</v>
      </c>
      <c r="B858" s="1">
        <v>-2.1900000000000001E-16</v>
      </c>
      <c r="C858">
        <f t="shared" si="40"/>
        <v>9.9999999999999998E-20</v>
      </c>
      <c r="E858" s="1">
        <f t="shared" si="41"/>
        <v>7.1828000000000011E-16</v>
      </c>
      <c r="F858" s="1">
        <f t="shared" si="39"/>
        <v>1.0072137849079027E-13</v>
      </c>
    </row>
    <row r="859" spans="1:6" x14ac:dyDescent="0.25">
      <c r="A859">
        <v>84.6</v>
      </c>
      <c r="B859" s="1">
        <v>-9.5600000000000003E-17</v>
      </c>
      <c r="C859">
        <f t="shared" si="40"/>
        <v>9.9999999999999998E-20</v>
      </c>
      <c r="E859" s="1">
        <f t="shared" si="41"/>
        <v>8.416800000000001E-16</v>
      </c>
      <c r="F859" s="1">
        <f t="shared" si="39"/>
        <v>1.1802524064171124E-13</v>
      </c>
    </row>
    <row r="860" spans="1:6" x14ac:dyDescent="0.25">
      <c r="A860">
        <v>84.7</v>
      </c>
      <c r="B860" s="1">
        <v>-1.67E-16</v>
      </c>
      <c r="C860">
        <f t="shared" si="40"/>
        <v>9.9999999999999998E-20</v>
      </c>
      <c r="E860" s="1">
        <f t="shared" si="41"/>
        <v>7.7028000000000016E-16</v>
      </c>
      <c r="F860" s="1">
        <f t="shared" si="39"/>
        <v>1.0801311942959005E-13</v>
      </c>
    </row>
    <row r="861" spans="1:6" x14ac:dyDescent="0.25">
      <c r="A861">
        <v>84.8</v>
      </c>
      <c r="B861" s="1">
        <v>-2.2999999999999998E-19</v>
      </c>
      <c r="C861">
        <f t="shared" si="40"/>
        <v>9.9999999999999998E-20</v>
      </c>
      <c r="E861" s="1">
        <f t="shared" si="41"/>
        <v>9.3705000000000011E-16</v>
      </c>
      <c r="F861" s="1">
        <f t="shared" si="39"/>
        <v>1.3139857397504457E-13</v>
      </c>
    </row>
    <row r="862" spans="1:6" x14ac:dyDescent="0.25">
      <c r="A862">
        <v>84.9</v>
      </c>
      <c r="B862" s="1">
        <v>-1.7200000000000001E-16</v>
      </c>
      <c r="C862">
        <f t="shared" si="40"/>
        <v>9.9999999999999998E-20</v>
      </c>
      <c r="E862" s="1">
        <f t="shared" si="41"/>
        <v>7.6528000000000008E-16</v>
      </c>
      <c r="F862" s="1">
        <f t="shared" si="39"/>
        <v>1.0731199049316698E-13</v>
      </c>
    </row>
    <row r="863" spans="1:6" x14ac:dyDescent="0.25">
      <c r="A863">
        <v>85</v>
      </c>
      <c r="B863" s="1">
        <v>-1.2800000000000001E-16</v>
      </c>
      <c r="C863">
        <f t="shared" si="40"/>
        <v>9.9999999999999998E-20</v>
      </c>
      <c r="E863" s="1">
        <f t="shared" si="41"/>
        <v>8.0928000000000011E-16</v>
      </c>
      <c r="F863" s="1">
        <f t="shared" si="39"/>
        <v>1.1348192513368986E-13</v>
      </c>
    </row>
    <row r="864" spans="1:6" x14ac:dyDescent="0.25">
      <c r="A864">
        <v>85.1</v>
      </c>
      <c r="B864" s="1">
        <v>-2.6800000000000002E-16</v>
      </c>
      <c r="C864">
        <f t="shared" si="40"/>
        <v>9.9999999999999998E-20</v>
      </c>
      <c r="E864" s="1">
        <f t="shared" si="41"/>
        <v>6.692800000000001E-16</v>
      </c>
      <c r="F864" s="1">
        <f t="shared" si="39"/>
        <v>9.3850314913844347E-14</v>
      </c>
    </row>
    <row r="865" spans="1:6" x14ac:dyDescent="0.25">
      <c r="A865">
        <v>85.2</v>
      </c>
      <c r="B865" s="1">
        <v>-3.0799999999999998E-16</v>
      </c>
      <c r="C865">
        <f t="shared" si="40"/>
        <v>9.9999999999999998E-20</v>
      </c>
      <c r="E865" s="1">
        <f t="shared" si="41"/>
        <v>6.2928000000000014E-16</v>
      </c>
      <c r="F865" s="1">
        <f t="shared" si="39"/>
        <v>8.8241283422459918E-14</v>
      </c>
    </row>
    <row r="866" spans="1:6" x14ac:dyDescent="0.25">
      <c r="A866">
        <v>85.3</v>
      </c>
      <c r="B866" s="1">
        <v>-2.64E-16</v>
      </c>
      <c r="C866">
        <f t="shared" si="40"/>
        <v>9.9999999999999998E-20</v>
      </c>
      <c r="E866" s="1">
        <f t="shared" si="41"/>
        <v>6.7328000000000016E-16</v>
      </c>
      <c r="F866" s="1">
        <f t="shared" si="39"/>
        <v>9.44112180629828E-14</v>
      </c>
    </row>
    <row r="867" spans="1:6" x14ac:dyDescent="0.25">
      <c r="A867">
        <v>85.4</v>
      </c>
      <c r="B867" s="1">
        <v>-4.8899999999999996E-16</v>
      </c>
      <c r="C867">
        <f t="shared" si="40"/>
        <v>9.9999999999999998E-20</v>
      </c>
      <c r="E867" s="1">
        <f t="shared" si="41"/>
        <v>4.4828000000000016E-16</v>
      </c>
      <c r="F867" s="1">
        <f t="shared" si="39"/>
        <v>6.2860415923945362E-14</v>
      </c>
    </row>
    <row r="868" spans="1:6" x14ac:dyDescent="0.25">
      <c r="A868">
        <v>85.5</v>
      </c>
      <c r="B868" s="1">
        <v>-3.6200000000000002E-16</v>
      </c>
      <c r="C868">
        <f t="shared" si="40"/>
        <v>9.9999999999999998E-20</v>
      </c>
      <c r="E868" s="1">
        <f t="shared" si="41"/>
        <v>5.7528000000000015E-16</v>
      </c>
      <c r="F868" s="1">
        <f t="shared" si="39"/>
        <v>8.0669090909090929E-14</v>
      </c>
    </row>
    <row r="869" spans="1:6" x14ac:dyDescent="0.25">
      <c r="A869">
        <v>85.6</v>
      </c>
      <c r="B869" s="1">
        <v>-1.88E-16</v>
      </c>
      <c r="C869">
        <f t="shared" si="40"/>
        <v>9.9999999999999998E-20</v>
      </c>
      <c r="E869" s="1">
        <f t="shared" si="41"/>
        <v>7.4928000000000012E-16</v>
      </c>
      <c r="F869" s="1">
        <f t="shared" si="39"/>
        <v>1.050683778966132E-13</v>
      </c>
    </row>
    <row r="870" spans="1:6" x14ac:dyDescent="0.25">
      <c r="A870">
        <v>85.7</v>
      </c>
      <c r="B870" s="1">
        <v>-2.08E-16</v>
      </c>
      <c r="C870">
        <f t="shared" si="40"/>
        <v>9.9999999999999998E-20</v>
      </c>
      <c r="E870" s="1">
        <f t="shared" si="41"/>
        <v>7.2928000000000009E-16</v>
      </c>
      <c r="F870" s="1">
        <f t="shared" si="39"/>
        <v>1.0226386215092099E-13</v>
      </c>
    </row>
    <row r="871" spans="1:6" x14ac:dyDescent="0.25">
      <c r="A871">
        <v>85.8</v>
      </c>
      <c r="B871" s="1">
        <v>-1.59E-16</v>
      </c>
      <c r="C871">
        <f t="shared" si="40"/>
        <v>9.9999999999999998E-20</v>
      </c>
      <c r="E871" s="1">
        <f t="shared" si="41"/>
        <v>7.782800000000001E-16</v>
      </c>
      <c r="F871" s="1">
        <f t="shared" si="39"/>
        <v>1.0913492572786693E-13</v>
      </c>
    </row>
    <row r="872" spans="1:6" x14ac:dyDescent="0.25">
      <c r="A872">
        <v>85.9</v>
      </c>
      <c r="B872" s="1">
        <v>-3.0299999999999999E-16</v>
      </c>
      <c r="C872">
        <f t="shared" si="40"/>
        <v>9.9999999999999998E-20</v>
      </c>
      <c r="E872" s="1">
        <f t="shared" si="41"/>
        <v>6.3428000000000012E-16</v>
      </c>
      <c r="F872" s="1">
        <f t="shared" si="39"/>
        <v>8.8942412358882972E-14</v>
      </c>
    </row>
    <row r="873" spans="1:6" x14ac:dyDescent="0.25">
      <c r="A873">
        <v>86</v>
      </c>
      <c r="B873" s="1">
        <v>-2.3500000000000002E-16</v>
      </c>
      <c r="C873">
        <f t="shared" si="40"/>
        <v>9.9999999999999998E-20</v>
      </c>
      <c r="E873" s="1">
        <f t="shared" si="41"/>
        <v>7.0228000000000004E-16</v>
      </c>
      <c r="F873" s="1">
        <f t="shared" si="39"/>
        <v>9.8477765894236496E-14</v>
      </c>
    </row>
    <row r="874" spans="1:6" x14ac:dyDescent="0.25">
      <c r="A874">
        <v>86.1</v>
      </c>
      <c r="B874" s="1">
        <v>-3.1900000000000001E-16</v>
      </c>
      <c r="C874">
        <f t="shared" si="40"/>
        <v>9.9999999999999998E-20</v>
      </c>
      <c r="E874" s="1">
        <f t="shared" si="41"/>
        <v>6.1828000000000006E-16</v>
      </c>
      <c r="F874" s="1">
        <f t="shared" si="39"/>
        <v>8.6698799762329185E-14</v>
      </c>
    </row>
    <row r="875" spans="1:6" x14ac:dyDescent="0.25">
      <c r="A875">
        <v>86.2</v>
      </c>
      <c r="B875" s="1">
        <v>-2.3299999999999999E-16</v>
      </c>
      <c r="C875">
        <f t="shared" si="40"/>
        <v>9.9999999999999998E-20</v>
      </c>
      <c r="E875" s="1">
        <f t="shared" si="41"/>
        <v>7.0428000000000008E-16</v>
      </c>
      <c r="F875" s="1">
        <f t="shared" si="39"/>
        <v>9.8758217468805722E-14</v>
      </c>
    </row>
    <row r="876" spans="1:6" x14ac:dyDescent="0.25">
      <c r="A876">
        <v>86.3</v>
      </c>
      <c r="B876" s="1">
        <v>-3.1199999999999999E-16</v>
      </c>
      <c r="C876">
        <f t="shared" si="40"/>
        <v>9.9999999999999998E-20</v>
      </c>
      <c r="E876" s="1">
        <f t="shared" si="41"/>
        <v>6.2528000000000017E-16</v>
      </c>
      <c r="F876" s="1">
        <f t="shared" si="39"/>
        <v>8.7680380273321478E-14</v>
      </c>
    </row>
    <row r="877" spans="1:6" x14ac:dyDescent="0.25">
      <c r="A877">
        <v>86.4</v>
      </c>
      <c r="B877" s="1">
        <v>-4.28E-16</v>
      </c>
      <c r="C877">
        <f t="shared" si="40"/>
        <v>9.9999999999999998E-20</v>
      </c>
      <c r="E877" s="1">
        <f t="shared" si="41"/>
        <v>5.0928000000000006E-16</v>
      </c>
      <c r="F877" s="1">
        <f t="shared" si="39"/>
        <v>7.1414188948306606E-14</v>
      </c>
    </row>
    <row r="878" spans="1:6" x14ac:dyDescent="0.25">
      <c r="A878">
        <v>86.5</v>
      </c>
      <c r="B878" s="1">
        <v>-2.64E-16</v>
      </c>
      <c r="C878">
        <f t="shared" si="40"/>
        <v>9.9999999999999998E-20</v>
      </c>
      <c r="E878" s="1">
        <f t="shared" si="41"/>
        <v>6.7328000000000016E-16</v>
      </c>
      <c r="F878" s="1">
        <f t="shared" si="39"/>
        <v>9.44112180629828E-14</v>
      </c>
    </row>
    <row r="879" spans="1:6" x14ac:dyDescent="0.25">
      <c r="A879">
        <v>86.6</v>
      </c>
      <c r="B879" s="1">
        <v>-3.0100000000000001E-16</v>
      </c>
      <c r="C879">
        <f t="shared" si="40"/>
        <v>9.9999999999999998E-20</v>
      </c>
      <c r="E879" s="1">
        <f t="shared" si="41"/>
        <v>6.3628000000000015E-16</v>
      </c>
      <c r="F879" s="1">
        <f t="shared" si="39"/>
        <v>8.9222863933452198E-14</v>
      </c>
    </row>
    <row r="880" spans="1:6" x14ac:dyDescent="0.25">
      <c r="A880">
        <v>86.7</v>
      </c>
      <c r="B880" s="1">
        <v>-5.1E-16</v>
      </c>
      <c r="C880">
        <f t="shared" si="40"/>
        <v>9.9999999999999998E-20</v>
      </c>
      <c r="E880" s="1">
        <f t="shared" si="41"/>
        <v>4.2728000000000011E-16</v>
      </c>
      <c r="F880" s="1">
        <f t="shared" si="39"/>
        <v>5.9915674390968522E-14</v>
      </c>
    </row>
    <row r="881" spans="1:6" x14ac:dyDescent="0.25">
      <c r="A881">
        <v>86.8</v>
      </c>
      <c r="B881" s="1">
        <v>-4.1700000000000002E-16</v>
      </c>
      <c r="C881">
        <f t="shared" si="40"/>
        <v>9.9999999999999998E-20</v>
      </c>
      <c r="E881" s="1">
        <f t="shared" si="41"/>
        <v>5.2028000000000004E-16</v>
      </c>
      <c r="F881" s="1">
        <f t="shared" si="39"/>
        <v>7.2956672608437327E-14</v>
      </c>
    </row>
    <row r="882" spans="1:6" x14ac:dyDescent="0.25">
      <c r="A882">
        <v>86.9</v>
      </c>
      <c r="B882" s="1">
        <v>-4.3500000000000002E-16</v>
      </c>
      <c r="C882">
        <f t="shared" si="40"/>
        <v>9.9999999999999998E-20</v>
      </c>
      <c r="E882" s="1">
        <f t="shared" si="41"/>
        <v>5.0228000000000015E-16</v>
      </c>
      <c r="F882" s="1">
        <f t="shared" si="39"/>
        <v>7.0432608437314339E-14</v>
      </c>
    </row>
    <row r="883" spans="1:6" x14ac:dyDescent="0.25">
      <c r="A883">
        <v>87</v>
      </c>
      <c r="B883" s="1">
        <v>-2.8000000000000001E-16</v>
      </c>
      <c r="C883">
        <f t="shared" si="40"/>
        <v>9.9999999999999998E-20</v>
      </c>
      <c r="E883" s="1">
        <f t="shared" si="41"/>
        <v>6.572800000000001E-16</v>
      </c>
      <c r="F883" s="1">
        <f t="shared" si="39"/>
        <v>9.2167605466429013E-14</v>
      </c>
    </row>
    <row r="884" spans="1:6" x14ac:dyDescent="0.25">
      <c r="A884">
        <v>87.1</v>
      </c>
      <c r="B884" s="1">
        <v>-3.6800000000000001E-16</v>
      </c>
      <c r="C884">
        <f t="shared" si="40"/>
        <v>9.9999999999999998E-20</v>
      </c>
      <c r="E884" s="1">
        <f t="shared" si="41"/>
        <v>5.6928000000000005E-16</v>
      </c>
      <c r="F884" s="1">
        <f t="shared" si="39"/>
        <v>7.982773618538325E-14</v>
      </c>
    </row>
    <row r="885" spans="1:6" x14ac:dyDescent="0.25">
      <c r="A885">
        <v>87.2</v>
      </c>
      <c r="B885" s="1">
        <v>-1.3599999999999999E-16</v>
      </c>
      <c r="C885">
        <f t="shared" si="40"/>
        <v>9.9999999999999998E-20</v>
      </c>
      <c r="E885" s="1">
        <f t="shared" si="41"/>
        <v>8.0128000000000008E-16</v>
      </c>
      <c r="F885" s="1">
        <f t="shared" si="39"/>
        <v>1.1236011883541297E-13</v>
      </c>
    </row>
    <row r="886" spans="1:6" x14ac:dyDescent="0.25">
      <c r="A886">
        <v>87.3</v>
      </c>
      <c r="B886" s="1">
        <v>-5.4399999999999996E-16</v>
      </c>
      <c r="C886">
        <f t="shared" si="40"/>
        <v>9.9999999999999998E-20</v>
      </c>
      <c r="E886" s="1">
        <f t="shared" si="41"/>
        <v>3.9328000000000015E-16</v>
      </c>
      <c r="F886" s="1">
        <f t="shared" si="39"/>
        <v>5.5147997623291766E-14</v>
      </c>
    </row>
    <row r="887" spans="1:6" x14ac:dyDescent="0.25">
      <c r="A887">
        <v>87.4</v>
      </c>
      <c r="B887" s="1">
        <v>-3.7899999999999997E-17</v>
      </c>
      <c r="C887">
        <f t="shared" si="40"/>
        <v>9.9999999999999998E-20</v>
      </c>
      <c r="E887" s="1">
        <f t="shared" si="41"/>
        <v>8.9938000000000003E-16</v>
      </c>
      <c r="F887" s="1">
        <f t="shared" si="39"/>
        <v>1.2611626856803328E-13</v>
      </c>
    </row>
    <row r="888" spans="1:6" x14ac:dyDescent="0.25">
      <c r="A888">
        <v>87.5</v>
      </c>
      <c r="B888" s="1">
        <v>-6.7099999999999996E-17</v>
      </c>
      <c r="C888">
        <f t="shared" si="40"/>
        <v>9.9999999999999998E-20</v>
      </c>
      <c r="E888" s="1">
        <f t="shared" si="41"/>
        <v>8.7018000000000007E-16</v>
      </c>
      <c r="F888" s="1">
        <f t="shared" si="39"/>
        <v>1.2202167557932264E-13</v>
      </c>
    </row>
    <row r="889" spans="1:6" x14ac:dyDescent="0.25">
      <c r="A889">
        <v>87.6</v>
      </c>
      <c r="B889" s="1">
        <v>-3.8699999999999998E-16</v>
      </c>
      <c r="C889">
        <f t="shared" si="40"/>
        <v>9.9999999999999998E-20</v>
      </c>
      <c r="E889" s="1">
        <f t="shared" si="41"/>
        <v>5.5028000000000014E-16</v>
      </c>
      <c r="F889" s="1">
        <f t="shared" si="39"/>
        <v>7.7163446226975661E-14</v>
      </c>
    </row>
    <row r="890" spans="1:6" x14ac:dyDescent="0.25">
      <c r="A890">
        <v>87.7</v>
      </c>
      <c r="B890" s="1">
        <v>-2.8699999999999998E-16</v>
      </c>
      <c r="C890">
        <f t="shared" si="40"/>
        <v>9.9999999999999998E-20</v>
      </c>
      <c r="E890" s="1">
        <f t="shared" si="41"/>
        <v>6.5028000000000019E-16</v>
      </c>
      <c r="F890" s="1">
        <f t="shared" si="39"/>
        <v>9.1186024955436746E-14</v>
      </c>
    </row>
    <row r="891" spans="1:6" x14ac:dyDescent="0.25">
      <c r="A891">
        <v>87.8</v>
      </c>
      <c r="B891" s="1">
        <v>-3.2199999999999998E-17</v>
      </c>
      <c r="C891">
        <f t="shared" si="40"/>
        <v>9.9999999999999998E-20</v>
      </c>
      <c r="E891" s="1">
        <f t="shared" si="41"/>
        <v>9.0508000000000011E-16</v>
      </c>
      <c r="F891" s="1">
        <f t="shared" si="39"/>
        <v>1.2691555555555559E-13</v>
      </c>
    </row>
    <row r="892" spans="1:6" x14ac:dyDescent="0.25">
      <c r="A892">
        <v>87.9</v>
      </c>
      <c r="B892" s="1">
        <v>-1.52E-16</v>
      </c>
      <c r="C892">
        <f t="shared" si="40"/>
        <v>9.9999999999999998E-20</v>
      </c>
      <c r="E892" s="1">
        <f t="shared" si="41"/>
        <v>7.8528000000000011E-16</v>
      </c>
      <c r="F892" s="1">
        <f t="shared" si="39"/>
        <v>1.1011650623885919E-13</v>
      </c>
    </row>
    <row r="893" spans="1:6" x14ac:dyDescent="0.25">
      <c r="A893">
        <v>88</v>
      </c>
      <c r="B893" s="1">
        <v>-3.5699999999999998E-16</v>
      </c>
      <c r="C893">
        <f t="shared" si="40"/>
        <v>9.9999999999999998E-20</v>
      </c>
      <c r="E893" s="1">
        <f t="shared" si="41"/>
        <v>5.8028000000000013E-16</v>
      </c>
      <c r="F893" s="1">
        <f t="shared" si="39"/>
        <v>8.1370219845513983E-14</v>
      </c>
    </row>
    <row r="894" spans="1:6" x14ac:dyDescent="0.25">
      <c r="A894">
        <v>88.1</v>
      </c>
      <c r="B894" s="1">
        <v>-4.5700000000000003E-16</v>
      </c>
      <c r="C894">
        <f t="shared" si="40"/>
        <v>9.9999999999999998E-20</v>
      </c>
      <c r="E894" s="1">
        <f t="shared" si="41"/>
        <v>4.8028000000000009E-16</v>
      </c>
      <c r="F894" s="1">
        <f t="shared" si="39"/>
        <v>6.7347641117052898E-14</v>
      </c>
    </row>
    <row r="895" spans="1:6" x14ac:dyDescent="0.25">
      <c r="A895">
        <v>88.2</v>
      </c>
      <c r="B895" s="1">
        <v>-2.7300000000000001E-17</v>
      </c>
      <c r="C895">
        <f t="shared" si="40"/>
        <v>9.9999999999999998E-20</v>
      </c>
      <c r="E895" s="1">
        <f t="shared" si="41"/>
        <v>9.0998000000000005E-16</v>
      </c>
      <c r="F895" s="1">
        <f t="shared" si="39"/>
        <v>1.2760266191325016E-13</v>
      </c>
    </row>
    <row r="896" spans="1:6" x14ac:dyDescent="0.25">
      <c r="A896">
        <v>88.3</v>
      </c>
      <c r="B896" s="1">
        <v>-4.4500000000000003E-16</v>
      </c>
      <c r="C896">
        <f t="shared" si="40"/>
        <v>9.9999999999999998E-20</v>
      </c>
      <c r="E896" s="1">
        <f t="shared" si="41"/>
        <v>4.9228000000000008E-16</v>
      </c>
      <c r="F896" s="1">
        <f t="shared" si="39"/>
        <v>6.9030350564468219E-14</v>
      </c>
    </row>
    <row r="897" spans="1:6" x14ac:dyDescent="0.25">
      <c r="A897">
        <v>88.4</v>
      </c>
      <c r="B897" s="1">
        <v>-3.4100000000000002E-16</v>
      </c>
      <c r="C897">
        <f t="shared" si="40"/>
        <v>9.9999999999999998E-20</v>
      </c>
      <c r="E897" s="1">
        <f t="shared" si="41"/>
        <v>5.962800000000001E-16</v>
      </c>
      <c r="F897" s="1">
        <f t="shared" si="39"/>
        <v>8.3613832442067757E-14</v>
      </c>
    </row>
    <row r="898" spans="1:6" x14ac:dyDescent="0.25">
      <c r="A898">
        <v>88.5</v>
      </c>
      <c r="B898" s="1">
        <v>-3.6299999999999998E-16</v>
      </c>
      <c r="C898">
        <f t="shared" si="40"/>
        <v>9.9999999999999998E-20</v>
      </c>
      <c r="E898" s="1">
        <f t="shared" si="41"/>
        <v>5.7428000000000013E-16</v>
      </c>
      <c r="F898" s="1">
        <f t="shared" si="39"/>
        <v>8.0528865121806316E-14</v>
      </c>
    </row>
    <row r="899" spans="1:6" x14ac:dyDescent="0.25">
      <c r="A899">
        <v>88.6</v>
      </c>
      <c r="B899" s="1">
        <v>-2.0700000000000001E-16</v>
      </c>
      <c r="C899">
        <f t="shared" si="40"/>
        <v>9.9999999999999998E-20</v>
      </c>
      <c r="E899" s="1">
        <f t="shared" si="41"/>
        <v>7.302800000000001E-16</v>
      </c>
      <c r="F899" s="1">
        <f t="shared" si="39"/>
        <v>1.024040879382056E-13</v>
      </c>
    </row>
    <row r="900" spans="1:6" x14ac:dyDescent="0.25">
      <c r="A900">
        <v>88.7</v>
      </c>
      <c r="B900" s="1">
        <v>1.4499999999999999E-16</v>
      </c>
      <c r="C900">
        <f t="shared" si="40"/>
        <v>1.4499999999999999E-16</v>
      </c>
      <c r="E900" s="1">
        <f t="shared" si="41"/>
        <v>1.0822800000000001E-15</v>
      </c>
      <c r="F900" s="1">
        <f t="shared" si="39"/>
        <v>1.5176356506238861E-13</v>
      </c>
    </row>
    <row r="901" spans="1:6" x14ac:dyDescent="0.25">
      <c r="A901">
        <v>88.8</v>
      </c>
      <c r="B901" s="1">
        <v>-2.5399999999999999E-16</v>
      </c>
      <c r="C901">
        <f t="shared" si="40"/>
        <v>9.9999999999999998E-20</v>
      </c>
      <c r="E901" s="1">
        <f t="shared" si="41"/>
        <v>6.8328000000000013E-16</v>
      </c>
      <c r="F901" s="1">
        <f t="shared" si="39"/>
        <v>9.5813475935828895E-14</v>
      </c>
    </row>
    <row r="902" spans="1:6" x14ac:dyDescent="0.25">
      <c r="A902">
        <v>88.9</v>
      </c>
      <c r="B902" s="1">
        <v>-3.52E-16</v>
      </c>
      <c r="C902">
        <f t="shared" si="40"/>
        <v>9.9999999999999998E-20</v>
      </c>
      <c r="E902" s="1">
        <f t="shared" si="41"/>
        <v>5.8528000000000012E-16</v>
      </c>
      <c r="F902" s="1">
        <f t="shared" si="39"/>
        <v>8.2071348781937036E-14</v>
      </c>
    </row>
    <row r="903" spans="1:6" x14ac:dyDescent="0.25">
      <c r="A903">
        <v>89</v>
      </c>
      <c r="B903" s="1">
        <v>-2.8000000000000001E-16</v>
      </c>
      <c r="C903">
        <f t="shared" si="40"/>
        <v>9.9999999999999998E-20</v>
      </c>
      <c r="E903" s="1">
        <f t="shared" si="41"/>
        <v>6.572800000000001E-16</v>
      </c>
      <c r="F903" s="1">
        <f t="shared" si="39"/>
        <v>9.2167605466429013E-14</v>
      </c>
    </row>
    <row r="904" spans="1:6" x14ac:dyDescent="0.25">
      <c r="A904">
        <v>89.1</v>
      </c>
      <c r="B904" s="1">
        <v>-2.2399999999999999E-16</v>
      </c>
      <c r="C904">
        <f t="shared" si="40"/>
        <v>9.9999999999999998E-20</v>
      </c>
      <c r="E904" s="1">
        <f t="shared" si="41"/>
        <v>7.1328000000000012E-16</v>
      </c>
      <c r="F904" s="1">
        <f t="shared" si="39"/>
        <v>1.0002024955436722E-13</v>
      </c>
    </row>
    <row r="905" spans="1:6" x14ac:dyDescent="0.25">
      <c r="A905">
        <v>89.2</v>
      </c>
      <c r="B905" s="1">
        <v>-1.3299999999999999E-16</v>
      </c>
      <c r="C905">
        <f t="shared" si="40"/>
        <v>9.9999999999999998E-20</v>
      </c>
      <c r="E905" s="1">
        <f t="shared" si="41"/>
        <v>8.0428000000000012E-16</v>
      </c>
      <c r="F905" s="1">
        <f t="shared" si="39"/>
        <v>1.1278079619726681E-13</v>
      </c>
    </row>
    <row r="906" spans="1:6" x14ac:dyDescent="0.25">
      <c r="A906">
        <v>89.3</v>
      </c>
      <c r="B906" s="1">
        <v>-3.2500000000000001E-16</v>
      </c>
      <c r="C906">
        <f t="shared" si="40"/>
        <v>9.9999999999999998E-20</v>
      </c>
      <c r="E906" s="1">
        <f t="shared" si="41"/>
        <v>6.1228000000000016E-16</v>
      </c>
      <c r="F906" s="1">
        <f t="shared" si="39"/>
        <v>8.5857445038621531E-14</v>
      </c>
    </row>
    <row r="907" spans="1:6" x14ac:dyDescent="0.25">
      <c r="A907">
        <v>89.4</v>
      </c>
      <c r="B907" s="1">
        <v>-1.76E-16</v>
      </c>
      <c r="C907">
        <f t="shared" si="40"/>
        <v>9.9999999999999998E-20</v>
      </c>
      <c r="E907" s="1">
        <f t="shared" si="41"/>
        <v>7.6128000000000012E-16</v>
      </c>
      <c r="F907" s="1">
        <f t="shared" si="39"/>
        <v>1.0675108734402854E-13</v>
      </c>
    </row>
    <row r="908" spans="1:6" x14ac:dyDescent="0.25">
      <c r="A908">
        <v>89.5</v>
      </c>
      <c r="B908" s="1">
        <v>-3.55E-16</v>
      </c>
      <c r="C908">
        <f t="shared" si="40"/>
        <v>9.9999999999999998E-20</v>
      </c>
      <c r="E908" s="1">
        <f t="shared" si="41"/>
        <v>5.8228000000000007E-16</v>
      </c>
      <c r="F908" s="1">
        <f t="shared" si="39"/>
        <v>8.1650671420083197E-14</v>
      </c>
    </row>
    <row r="909" spans="1:6" x14ac:dyDescent="0.25">
      <c r="A909">
        <v>89.6</v>
      </c>
      <c r="B909" s="1">
        <v>-4.5399999999999998E-16</v>
      </c>
      <c r="C909">
        <f t="shared" si="40"/>
        <v>9.9999999999999998E-20</v>
      </c>
      <c r="E909" s="1">
        <f t="shared" si="41"/>
        <v>4.8328000000000013E-16</v>
      </c>
      <c r="F909" s="1">
        <f t="shared" si="39"/>
        <v>6.7768318478906738E-14</v>
      </c>
    </row>
    <row r="910" spans="1:6" x14ac:dyDescent="0.25">
      <c r="A910">
        <v>89.7</v>
      </c>
      <c r="B910" s="1">
        <v>-7.3899999999999998E-16</v>
      </c>
      <c r="C910">
        <f t="shared" si="40"/>
        <v>9.9999999999999998E-20</v>
      </c>
      <c r="E910" s="1">
        <f t="shared" si="41"/>
        <v>1.9828000000000014E-16</v>
      </c>
      <c r="F910" s="1">
        <f t="shared" si="39"/>
        <v>2.7803969102792653E-14</v>
      </c>
    </row>
    <row r="911" spans="1:6" x14ac:dyDescent="0.25">
      <c r="A911">
        <v>89.8</v>
      </c>
      <c r="B911" s="1">
        <v>-4.4600000000000005E-16</v>
      </c>
      <c r="C911">
        <f t="shared" si="40"/>
        <v>9.9999999999999998E-20</v>
      </c>
      <c r="E911" s="1">
        <f t="shared" si="41"/>
        <v>4.9128000000000007E-16</v>
      </c>
      <c r="F911" s="1">
        <f t="shared" si="39"/>
        <v>6.8890124777183606E-14</v>
      </c>
    </row>
    <row r="912" spans="1:6" x14ac:dyDescent="0.25">
      <c r="A912">
        <v>89.9</v>
      </c>
      <c r="B912" s="1">
        <v>-4.4E-16</v>
      </c>
      <c r="C912">
        <f t="shared" si="40"/>
        <v>9.9999999999999998E-20</v>
      </c>
      <c r="E912" s="1">
        <f t="shared" si="41"/>
        <v>4.9728000000000007E-16</v>
      </c>
      <c r="F912" s="1">
        <f t="shared" si="39"/>
        <v>6.9731479500891273E-14</v>
      </c>
    </row>
    <row r="913" spans="1:6" x14ac:dyDescent="0.25">
      <c r="A913">
        <v>90</v>
      </c>
      <c r="B913" s="1">
        <v>-3.9699999999999999E-16</v>
      </c>
      <c r="C913">
        <f t="shared" si="40"/>
        <v>9.9999999999999998E-20</v>
      </c>
      <c r="E913" s="1">
        <f t="shared" si="41"/>
        <v>5.4028000000000017E-16</v>
      </c>
      <c r="F913" s="1">
        <f t="shared" si="39"/>
        <v>7.5761188354129554E-14</v>
      </c>
    </row>
    <row r="914" spans="1:6" x14ac:dyDescent="0.25">
      <c r="A914">
        <v>90.1</v>
      </c>
      <c r="B914" s="1">
        <v>-3.9099999999999999E-16</v>
      </c>
      <c r="C914">
        <f t="shared" si="40"/>
        <v>9.9999999999999998E-20</v>
      </c>
      <c r="E914" s="1">
        <f t="shared" si="41"/>
        <v>5.4628000000000007E-16</v>
      </c>
      <c r="F914" s="1">
        <f t="shared" si="39"/>
        <v>7.6602543077837208E-14</v>
      </c>
    </row>
    <row r="915" spans="1:6" x14ac:dyDescent="0.25">
      <c r="A915">
        <v>90.2</v>
      </c>
      <c r="B915" s="1">
        <v>-3.0099999999999999E-17</v>
      </c>
      <c r="C915">
        <f t="shared" si="40"/>
        <v>9.9999999999999998E-20</v>
      </c>
      <c r="E915" s="1">
        <f t="shared" si="41"/>
        <v>9.0718000000000008E-16</v>
      </c>
      <c r="F915" s="1">
        <f t="shared" si="39"/>
        <v>1.2721002970885325E-13</v>
      </c>
    </row>
    <row r="916" spans="1:6" x14ac:dyDescent="0.25">
      <c r="A916">
        <v>90.3</v>
      </c>
      <c r="B916" s="1">
        <v>3.0099999999999999E-17</v>
      </c>
      <c r="C916">
        <f t="shared" si="40"/>
        <v>3.0099999999999999E-17</v>
      </c>
      <c r="E916" s="1">
        <f t="shared" si="41"/>
        <v>9.6738000000000015E-16</v>
      </c>
      <c r="F916" s="1">
        <f t="shared" si="39"/>
        <v>1.3565162210338683E-13</v>
      </c>
    </row>
    <row r="917" spans="1:6" x14ac:dyDescent="0.25">
      <c r="A917">
        <v>90.4</v>
      </c>
      <c r="B917" s="1">
        <v>-5.7399999999999996E-16</v>
      </c>
      <c r="C917">
        <f t="shared" si="40"/>
        <v>9.9999999999999998E-20</v>
      </c>
      <c r="E917" s="1">
        <f t="shared" si="41"/>
        <v>3.6328000000000016E-16</v>
      </c>
      <c r="F917" s="1">
        <f t="shared" si="39"/>
        <v>5.0941224004753438E-14</v>
      </c>
    </row>
    <row r="918" spans="1:6" x14ac:dyDescent="0.25">
      <c r="A918">
        <v>90.5</v>
      </c>
      <c r="B918" s="1">
        <v>-5.0100000000000003E-17</v>
      </c>
      <c r="C918">
        <f t="shared" si="40"/>
        <v>9.9999999999999998E-20</v>
      </c>
      <c r="E918" s="1">
        <f t="shared" si="41"/>
        <v>8.8718000000000015E-16</v>
      </c>
      <c r="F918" s="1">
        <f t="shared" si="39"/>
        <v>1.2440551396316104E-13</v>
      </c>
    </row>
    <row r="919" spans="1:6" x14ac:dyDescent="0.25">
      <c r="A919">
        <v>90.6</v>
      </c>
      <c r="B919" s="1">
        <v>-7.6999999999999994E-17</v>
      </c>
      <c r="C919">
        <f t="shared" si="40"/>
        <v>9.9999999999999998E-20</v>
      </c>
      <c r="E919" s="1">
        <f t="shared" si="41"/>
        <v>8.6028000000000015E-16</v>
      </c>
      <c r="F919" s="1">
        <f t="shared" ref="F919:F982" si="42">E919*Leak_Rate_Cal_factor_per_sqcm</f>
        <v>1.2063344028520502E-13</v>
      </c>
    </row>
    <row r="920" spans="1:6" x14ac:dyDescent="0.25">
      <c r="A920">
        <v>90.7</v>
      </c>
      <c r="B920" s="1">
        <v>-2.0899999999999999E-16</v>
      </c>
      <c r="C920">
        <f t="shared" ref="C920:C983" si="43">IF(B920&lt;C$22,C$22,B920)</f>
        <v>9.9999999999999998E-20</v>
      </c>
      <c r="E920" s="1">
        <f t="shared" ref="E920:E983" si="44">B920-E$22</f>
        <v>7.2828000000000007E-16</v>
      </c>
      <c r="F920" s="1">
        <f t="shared" si="42"/>
        <v>1.0212363636363638E-13</v>
      </c>
    </row>
    <row r="921" spans="1:6" x14ac:dyDescent="0.25">
      <c r="A921">
        <v>90.8</v>
      </c>
      <c r="B921" s="1">
        <v>-4.4099999999999998E-17</v>
      </c>
      <c r="C921">
        <f t="shared" si="43"/>
        <v>9.9999999999999998E-20</v>
      </c>
      <c r="E921" s="1">
        <f t="shared" si="44"/>
        <v>8.9318000000000005E-16</v>
      </c>
      <c r="F921" s="1">
        <f t="shared" si="42"/>
        <v>1.2524686868686869E-13</v>
      </c>
    </row>
    <row r="922" spans="1:6" x14ac:dyDescent="0.25">
      <c r="A922">
        <v>90.9</v>
      </c>
      <c r="B922" s="1">
        <v>-3.4700000000000002E-16</v>
      </c>
      <c r="C922">
        <f t="shared" si="43"/>
        <v>9.9999999999999998E-20</v>
      </c>
      <c r="E922" s="1">
        <f t="shared" si="44"/>
        <v>5.902800000000001E-16</v>
      </c>
      <c r="F922" s="1">
        <f t="shared" si="42"/>
        <v>8.277247771836009E-14</v>
      </c>
    </row>
    <row r="923" spans="1:6" x14ac:dyDescent="0.25">
      <c r="A923">
        <v>91</v>
      </c>
      <c r="B923" s="1">
        <v>-1.04E-16</v>
      </c>
      <c r="C923">
        <f t="shared" si="43"/>
        <v>9.9999999999999998E-20</v>
      </c>
      <c r="E923" s="1">
        <f t="shared" si="44"/>
        <v>8.332800000000001E-16</v>
      </c>
      <c r="F923" s="1">
        <f t="shared" si="42"/>
        <v>1.1684734402852052E-13</v>
      </c>
    </row>
    <row r="924" spans="1:6" x14ac:dyDescent="0.25">
      <c r="A924">
        <v>91.1</v>
      </c>
      <c r="B924" s="1">
        <v>-2.7499999999999998E-16</v>
      </c>
      <c r="C924">
        <f t="shared" si="43"/>
        <v>9.9999999999999998E-20</v>
      </c>
      <c r="E924" s="1">
        <f t="shared" si="44"/>
        <v>6.6228000000000018E-16</v>
      </c>
      <c r="F924" s="1">
        <f t="shared" si="42"/>
        <v>9.286873440285208E-14</v>
      </c>
    </row>
    <row r="925" spans="1:6" x14ac:dyDescent="0.25">
      <c r="A925">
        <v>91.2</v>
      </c>
      <c r="B925" s="1">
        <v>-4.3200000000000002E-16</v>
      </c>
      <c r="C925">
        <f t="shared" si="43"/>
        <v>9.9999999999999998E-20</v>
      </c>
      <c r="E925" s="1">
        <f t="shared" si="44"/>
        <v>5.052800000000001E-16</v>
      </c>
      <c r="F925" s="1">
        <f t="shared" si="42"/>
        <v>7.0853285799168166E-14</v>
      </c>
    </row>
    <row r="926" spans="1:6" x14ac:dyDescent="0.25">
      <c r="A926">
        <v>91.3</v>
      </c>
      <c r="B926" s="1">
        <v>-5.3299999999999998E-17</v>
      </c>
      <c r="C926">
        <f t="shared" si="43"/>
        <v>9.9999999999999998E-20</v>
      </c>
      <c r="E926" s="1">
        <f t="shared" si="44"/>
        <v>8.8398000000000012E-16</v>
      </c>
      <c r="F926" s="1">
        <f t="shared" si="42"/>
        <v>1.2395679144385029E-13</v>
      </c>
    </row>
    <row r="927" spans="1:6" x14ac:dyDescent="0.25">
      <c r="A927">
        <v>91.4</v>
      </c>
      <c r="B927" s="1">
        <v>-3.31E-16</v>
      </c>
      <c r="C927">
        <f t="shared" si="43"/>
        <v>9.9999999999999998E-20</v>
      </c>
      <c r="E927" s="1">
        <f t="shared" si="44"/>
        <v>6.0628000000000006E-16</v>
      </c>
      <c r="F927" s="1">
        <f t="shared" si="42"/>
        <v>8.5016090314913851E-14</v>
      </c>
    </row>
    <row r="928" spans="1:6" x14ac:dyDescent="0.25">
      <c r="A928">
        <v>91.5</v>
      </c>
      <c r="B928" s="1">
        <v>-2.76E-16</v>
      </c>
      <c r="C928">
        <f t="shared" si="43"/>
        <v>9.9999999999999998E-20</v>
      </c>
      <c r="E928" s="1">
        <f t="shared" si="44"/>
        <v>6.6128000000000017E-16</v>
      </c>
      <c r="F928" s="1">
        <f t="shared" si="42"/>
        <v>9.2728508615567466E-14</v>
      </c>
    </row>
    <row r="929" spans="1:6" x14ac:dyDescent="0.25">
      <c r="A929">
        <v>91.6</v>
      </c>
      <c r="B929" s="1">
        <v>-3.1799999999999999E-16</v>
      </c>
      <c r="C929">
        <f t="shared" si="43"/>
        <v>9.9999999999999998E-20</v>
      </c>
      <c r="E929" s="1">
        <f t="shared" si="44"/>
        <v>6.1928000000000008E-16</v>
      </c>
      <c r="F929" s="1">
        <f t="shared" si="42"/>
        <v>8.6839025549613798E-14</v>
      </c>
    </row>
    <row r="930" spans="1:6" x14ac:dyDescent="0.25">
      <c r="A930">
        <v>91.7</v>
      </c>
      <c r="B930" s="1">
        <v>-3.5999999999999998E-16</v>
      </c>
      <c r="C930">
        <f t="shared" si="43"/>
        <v>9.9999999999999998E-20</v>
      </c>
      <c r="E930" s="1">
        <f t="shared" si="44"/>
        <v>5.7728000000000018E-16</v>
      </c>
      <c r="F930" s="1">
        <f t="shared" si="42"/>
        <v>8.0949542483660156E-14</v>
      </c>
    </row>
    <row r="931" spans="1:6" x14ac:dyDescent="0.25">
      <c r="A931">
        <v>91.8</v>
      </c>
      <c r="B931" s="1">
        <v>-3.4100000000000002E-16</v>
      </c>
      <c r="C931">
        <f t="shared" si="43"/>
        <v>9.9999999999999998E-20</v>
      </c>
      <c r="E931" s="1">
        <f t="shared" si="44"/>
        <v>5.962800000000001E-16</v>
      </c>
      <c r="F931" s="1">
        <f t="shared" si="42"/>
        <v>8.3613832442067757E-14</v>
      </c>
    </row>
    <row r="932" spans="1:6" x14ac:dyDescent="0.25">
      <c r="A932">
        <v>91.9</v>
      </c>
      <c r="B932" s="1">
        <v>-2.05E-16</v>
      </c>
      <c r="C932">
        <f t="shared" si="43"/>
        <v>9.9999999999999998E-20</v>
      </c>
      <c r="E932" s="1">
        <f t="shared" si="44"/>
        <v>7.3228000000000014E-16</v>
      </c>
      <c r="F932" s="1">
        <f t="shared" si="42"/>
        <v>1.0268453951277483E-13</v>
      </c>
    </row>
    <row r="933" spans="1:6" x14ac:dyDescent="0.25">
      <c r="A933">
        <v>92</v>
      </c>
      <c r="B933" s="1">
        <v>-3.0899999999999999E-16</v>
      </c>
      <c r="C933">
        <f t="shared" si="43"/>
        <v>9.9999999999999998E-20</v>
      </c>
      <c r="E933" s="1">
        <f t="shared" si="44"/>
        <v>6.2828000000000012E-16</v>
      </c>
      <c r="F933" s="1">
        <f t="shared" si="42"/>
        <v>8.8101057635175305E-14</v>
      </c>
    </row>
    <row r="934" spans="1:6" x14ac:dyDescent="0.25">
      <c r="A934">
        <v>92.1</v>
      </c>
      <c r="B934" s="1">
        <v>-1.2500000000000001E-16</v>
      </c>
      <c r="C934">
        <f t="shared" si="43"/>
        <v>9.9999999999999998E-20</v>
      </c>
      <c r="E934" s="1">
        <f t="shared" si="44"/>
        <v>8.1228000000000006E-16</v>
      </c>
      <c r="F934" s="1">
        <f t="shared" si="42"/>
        <v>1.1390260249554369E-13</v>
      </c>
    </row>
    <row r="935" spans="1:6" x14ac:dyDescent="0.25">
      <c r="A935">
        <v>92.2</v>
      </c>
      <c r="B935" s="1">
        <v>5.3299999999999998E-17</v>
      </c>
      <c r="C935">
        <f t="shared" si="43"/>
        <v>5.3299999999999998E-17</v>
      </c>
      <c r="E935" s="1">
        <f t="shared" si="44"/>
        <v>9.9058000000000002E-16</v>
      </c>
      <c r="F935" s="1">
        <f t="shared" si="42"/>
        <v>1.3890486036838979E-13</v>
      </c>
    </row>
    <row r="936" spans="1:6" x14ac:dyDescent="0.25">
      <c r="A936">
        <v>92.3</v>
      </c>
      <c r="B936" s="1">
        <v>-1.56E-16</v>
      </c>
      <c r="C936">
        <f t="shared" si="43"/>
        <v>9.9999999999999998E-20</v>
      </c>
      <c r="E936" s="1">
        <f t="shared" si="44"/>
        <v>7.8128000000000014E-16</v>
      </c>
      <c r="F936" s="1">
        <f t="shared" si="42"/>
        <v>1.0955560308972077E-13</v>
      </c>
    </row>
    <row r="937" spans="1:6" x14ac:dyDescent="0.25">
      <c r="A937">
        <v>92.4</v>
      </c>
      <c r="B937" s="1">
        <v>-2.67E-16</v>
      </c>
      <c r="C937">
        <f t="shared" si="43"/>
        <v>9.9999999999999998E-20</v>
      </c>
      <c r="E937" s="1">
        <f t="shared" si="44"/>
        <v>6.7028000000000012E-16</v>
      </c>
      <c r="F937" s="1">
        <f t="shared" si="42"/>
        <v>9.399054070112896E-14</v>
      </c>
    </row>
    <row r="938" spans="1:6" x14ac:dyDescent="0.25">
      <c r="A938">
        <v>92.5</v>
      </c>
      <c r="B938" s="1">
        <v>-2.9599999999999998E-16</v>
      </c>
      <c r="C938">
        <f t="shared" si="43"/>
        <v>9.9999999999999998E-20</v>
      </c>
      <c r="E938" s="1">
        <f t="shared" si="44"/>
        <v>6.4128000000000014E-16</v>
      </c>
      <c r="F938" s="1">
        <f t="shared" si="42"/>
        <v>8.9923992869875239E-14</v>
      </c>
    </row>
    <row r="939" spans="1:6" x14ac:dyDescent="0.25">
      <c r="A939">
        <v>92.6</v>
      </c>
      <c r="B939" s="1">
        <v>-2.1499999999999999E-16</v>
      </c>
      <c r="C939">
        <f t="shared" si="43"/>
        <v>9.9999999999999998E-20</v>
      </c>
      <c r="E939" s="1">
        <f t="shared" si="44"/>
        <v>7.2228000000000017E-16</v>
      </c>
      <c r="F939" s="1">
        <f t="shared" si="42"/>
        <v>1.0128228163992872E-13</v>
      </c>
    </row>
    <row r="940" spans="1:6" x14ac:dyDescent="0.25">
      <c r="A940">
        <v>92.7</v>
      </c>
      <c r="B940" s="1">
        <v>-3.0599999999999999E-16</v>
      </c>
      <c r="C940">
        <f t="shared" si="43"/>
        <v>9.9999999999999998E-20</v>
      </c>
      <c r="E940" s="1">
        <f t="shared" si="44"/>
        <v>6.3128000000000007E-16</v>
      </c>
      <c r="F940" s="1">
        <f t="shared" si="42"/>
        <v>8.8521734997029132E-14</v>
      </c>
    </row>
    <row r="941" spans="1:6" x14ac:dyDescent="0.25">
      <c r="A941">
        <v>92.8</v>
      </c>
      <c r="B941" s="1">
        <v>-2.03E-16</v>
      </c>
      <c r="C941">
        <f t="shared" si="43"/>
        <v>9.9999999999999998E-20</v>
      </c>
      <c r="E941" s="1">
        <f t="shared" si="44"/>
        <v>7.3428000000000017E-16</v>
      </c>
      <c r="F941" s="1">
        <f t="shared" si="42"/>
        <v>1.0296499108734406E-13</v>
      </c>
    </row>
    <row r="942" spans="1:6" x14ac:dyDescent="0.25">
      <c r="A942">
        <v>92.9</v>
      </c>
      <c r="B942" s="1">
        <v>-1.3299999999999999E-16</v>
      </c>
      <c r="C942">
        <f t="shared" si="43"/>
        <v>9.9999999999999998E-20</v>
      </c>
      <c r="E942" s="1">
        <f t="shared" si="44"/>
        <v>8.0428000000000012E-16</v>
      </c>
      <c r="F942" s="1">
        <f t="shared" si="42"/>
        <v>1.1278079619726681E-13</v>
      </c>
    </row>
    <row r="943" spans="1:6" x14ac:dyDescent="0.25">
      <c r="A943">
        <v>93</v>
      </c>
      <c r="B943" s="1">
        <v>-2.11E-16</v>
      </c>
      <c r="C943">
        <f t="shared" si="43"/>
        <v>9.9999999999999998E-20</v>
      </c>
      <c r="E943" s="1">
        <f t="shared" si="44"/>
        <v>7.2628000000000014E-16</v>
      </c>
      <c r="F943" s="1">
        <f t="shared" si="42"/>
        <v>1.0184318478906716E-13</v>
      </c>
    </row>
    <row r="944" spans="1:6" x14ac:dyDescent="0.25">
      <c r="A944">
        <v>93.1</v>
      </c>
      <c r="B944" s="1">
        <v>-1.5399999999999999E-16</v>
      </c>
      <c r="C944">
        <f t="shared" si="43"/>
        <v>9.9999999999999998E-20</v>
      </c>
      <c r="E944" s="1">
        <f t="shared" si="44"/>
        <v>7.8328000000000018E-16</v>
      </c>
      <c r="F944" s="1">
        <f t="shared" si="42"/>
        <v>1.0983605466428998E-13</v>
      </c>
    </row>
    <row r="945" spans="1:6" x14ac:dyDescent="0.25">
      <c r="A945">
        <v>93.2</v>
      </c>
      <c r="B945" s="1">
        <v>-4.4100000000000002E-16</v>
      </c>
      <c r="C945">
        <f t="shared" si="43"/>
        <v>9.9999999999999998E-20</v>
      </c>
      <c r="E945" s="1">
        <f t="shared" si="44"/>
        <v>4.9628000000000005E-16</v>
      </c>
      <c r="F945" s="1">
        <f t="shared" si="42"/>
        <v>6.9591253713606659E-14</v>
      </c>
    </row>
    <row r="946" spans="1:6" x14ac:dyDescent="0.25">
      <c r="A946">
        <v>93.3</v>
      </c>
      <c r="B946" s="1">
        <v>-3.5099999999999998E-16</v>
      </c>
      <c r="C946">
        <f t="shared" si="43"/>
        <v>9.9999999999999998E-20</v>
      </c>
      <c r="E946" s="1">
        <f t="shared" si="44"/>
        <v>5.8628000000000013E-16</v>
      </c>
      <c r="F946" s="1">
        <f t="shared" si="42"/>
        <v>8.221157456922165E-14</v>
      </c>
    </row>
    <row r="947" spans="1:6" x14ac:dyDescent="0.25">
      <c r="A947">
        <v>93.4</v>
      </c>
      <c r="B947" s="1">
        <v>-4.8899999999999996E-16</v>
      </c>
      <c r="C947">
        <f t="shared" si="43"/>
        <v>9.9999999999999998E-20</v>
      </c>
      <c r="E947" s="1">
        <f t="shared" si="44"/>
        <v>4.4828000000000016E-16</v>
      </c>
      <c r="F947" s="1">
        <f t="shared" si="42"/>
        <v>6.2860415923945362E-14</v>
      </c>
    </row>
    <row r="948" spans="1:6" x14ac:dyDescent="0.25">
      <c r="A948">
        <v>93.5</v>
      </c>
      <c r="B948" s="1">
        <v>-1.1900000000000001E-16</v>
      </c>
      <c r="C948">
        <f t="shared" si="43"/>
        <v>9.9999999999999998E-20</v>
      </c>
      <c r="E948" s="1">
        <f t="shared" si="44"/>
        <v>8.1828000000000015E-16</v>
      </c>
      <c r="F948" s="1">
        <f t="shared" si="42"/>
        <v>1.1474395721925137E-13</v>
      </c>
    </row>
    <row r="949" spans="1:6" x14ac:dyDescent="0.25">
      <c r="A949">
        <v>93.6</v>
      </c>
      <c r="B949" s="1">
        <v>-3.6299999999999998E-16</v>
      </c>
      <c r="C949">
        <f t="shared" si="43"/>
        <v>9.9999999999999998E-20</v>
      </c>
      <c r="E949" s="1">
        <f t="shared" si="44"/>
        <v>5.7428000000000013E-16</v>
      </c>
      <c r="F949" s="1">
        <f t="shared" si="42"/>
        <v>8.0528865121806316E-14</v>
      </c>
    </row>
    <row r="950" spans="1:6" x14ac:dyDescent="0.25">
      <c r="A950">
        <v>93.7</v>
      </c>
      <c r="B950" s="1">
        <v>-8.6600000000000005E-17</v>
      </c>
      <c r="C950">
        <f t="shared" si="43"/>
        <v>9.9999999999999998E-20</v>
      </c>
      <c r="E950" s="1">
        <f t="shared" si="44"/>
        <v>8.5068000000000015E-16</v>
      </c>
      <c r="F950" s="1">
        <f t="shared" si="42"/>
        <v>1.1928727272727276E-13</v>
      </c>
    </row>
    <row r="951" spans="1:6" x14ac:dyDescent="0.25">
      <c r="A951">
        <v>93.8</v>
      </c>
      <c r="B951" s="1">
        <v>-4.7699999999999996E-16</v>
      </c>
      <c r="C951">
        <f t="shared" si="43"/>
        <v>9.9999999999999998E-20</v>
      </c>
      <c r="E951" s="1">
        <f t="shared" si="44"/>
        <v>4.6028000000000015E-16</v>
      </c>
      <c r="F951" s="1">
        <f t="shared" si="42"/>
        <v>6.4543125371360683E-14</v>
      </c>
    </row>
    <row r="952" spans="1:6" x14ac:dyDescent="0.25">
      <c r="A952">
        <v>93.9</v>
      </c>
      <c r="B952" s="1">
        <v>-4.8100000000000003E-16</v>
      </c>
      <c r="C952">
        <f t="shared" si="43"/>
        <v>9.9999999999999998E-20</v>
      </c>
      <c r="E952" s="1">
        <f t="shared" si="44"/>
        <v>4.5628000000000009E-16</v>
      </c>
      <c r="F952" s="1">
        <f t="shared" si="42"/>
        <v>6.398222222222223E-14</v>
      </c>
    </row>
    <row r="953" spans="1:6" x14ac:dyDescent="0.25">
      <c r="A953">
        <v>94</v>
      </c>
      <c r="B953" s="1">
        <v>-1.3299999999999999E-16</v>
      </c>
      <c r="C953">
        <f t="shared" si="43"/>
        <v>9.9999999999999998E-20</v>
      </c>
      <c r="E953" s="1">
        <f t="shared" si="44"/>
        <v>8.0428000000000012E-16</v>
      </c>
      <c r="F953" s="1">
        <f t="shared" si="42"/>
        <v>1.1278079619726681E-13</v>
      </c>
    </row>
    <row r="954" spans="1:6" x14ac:dyDescent="0.25">
      <c r="A954">
        <v>94.1</v>
      </c>
      <c r="B954" s="1">
        <v>9.8799999999999998E-18</v>
      </c>
      <c r="C954">
        <f t="shared" si="43"/>
        <v>9.8799999999999998E-18</v>
      </c>
      <c r="E954" s="1">
        <f t="shared" si="44"/>
        <v>9.4716000000000019E-16</v>
      </c>
      <c r="F954" s="1">
        <f t="shared" si="42"/>
        <v>1.3281625668449201E-13</v>
      </c>
    </row>
    <row r="955" spans="1:6" x14ac:dyDescent="0.25">
      <c r="A955">
        <v>94.2</v>
      </c>
      <c r="B955" s="1">
        <v>-4.5700000000000003E-16</v>
      </c>
      <c r="C955">
        <f t="shared" si="43"/>
        <v>9.9999999999999998E-20</v>
      </c>
      <c r="E955" s="1">
        <f t="shared" si="44"/>
        <v>4.8028000000000009E-16</v>
      </c>
      <c r="F955" s="1">
        <f t="shared" si="42"/>
        <v>6.7347641117052898E-14</v>
      </c>
    </row>
    <row r="956" spans="1:6" x14ac:dyDescent="0.25">
      <c r="A956">
        <v>94.3</v>
      </c>
      <c r="B956" s="1">
        <v>-7.6099999999999994E-17</v>
      </c>
      <c r="C956">
        <f t="shared" si="43"/>
        <v>9.9999999999999998E-20</v>
      </c>
      <c r="E956" s="1">
        <f t="shared" si="44"/>
        <v>8.6118000000000012E-16</v>
      </c>
      <c r="F956" s="1">
        <f t="shared" si="42"/>
        <v>1.2075964349376117E-13</v>
      </c>
    </row>
    <row r="957" spans="1:6" x14ac:dyDescent="0.25">
      <c r="A957">
        <v>94.4</v>
      </c>
      <c r="B957" s="1">
        <v>-8.5000000000000001E-17</v>
      </c>
      <c r="C957">
        <f t="shared" si="43"/>
        <v>9.9999999999999998E-20</v>
      </c>
      <c r="E957" s="1">
        <f t="shared" si="44"/>
        <v>8.5228000000000011E-16</v>
      </c>
      <c r="F957" s="1">
        <f t="shared" si="42"/>
        <v>1.1951163398692812E-13</v>
      </c>
    </row>
    <row r="958" spans="1:6" x14ac:dyDescent="0.25">
      <c r="A958">
        <v>94.5</v>
      </c>
      <c r="B958" s="1">
        <v>-3.8499999999999999E-16</v>
      </c>
      <c r="C958">
        <f t="shared" si="43"/>
        <v>9.9999999999999998E-20</v>
      </c>
      <c r="E958" s="1">
        <f t="shared" si="44"/>
        <v>5.5228000000000017E-16</v>
      </c>
      <c r="F958" s="1">
        <f t="shared" si="42"/>
        <v>7.7443897801544887E-14</v>
      </c>
    </row>
    <row r="959" spans="1:6" x14ac:dyDescent="0.25">
      <c r="A959">
        <v>94.6</v>
      </c>
      <c r="B959" s="1">
        <v>-1.3899999999999999E-16</v>
      </c>
      <c r="C959">
        <f t="shared" si="43"/>
        <v>9.9999999999999998E-20</v>
      </c>
      <c r="E959" s="1">
        <f t="shared" si="44"/>
        <v>7.9828000000000012E-16</v>
      </c>
      <c r="F959" s="1">
        <f t="shared" si="42"/>
        <v>1.1193944147355914E-13</v>
      </c>
    </row>
    <row r="960" spans="1:6" x14ac:dyDescent="0.25">
      <c r="A960">
        <v>94.7</v>
      </c>
      <c r="B960" s="1">
        <v>-6.0499999999999997E-16</v>
      </c>
      <c r="C960">
        <f t="shared" si="43"/>
        <v>9.9999999999999998E-20</v>
      </c>
      <c r="E960" s="1">
        <f t="shared" si="44"/>
        <v>3.3228000000000015E-16</v>
      </c>
      <c r="F960" s="1">
        <f t="shared" si="42"/>
        <v>4.6594224598930503E-14</v>
      </c>
    </row>
    <row r="961" spans="1:6" x14ac:dyDescent="0.25">
      <c r="A961">
        <v>94.8</v>
      </c>
      <c r="B961" s="1">
        <v>-4.0400000000000001E-16</v>
      </c>
      <c r="C961">
        <f t="shared" si="43"/>
        <v>9.9999999999999998E-20</v>
      </c>
      <c r="E961" s="1">
        <f t="shared" si="44"/>
        <v>5.3328000000000006E-16</v>
      </c>
      <c r="F961" s="1">
        <f t="shared" si="42"/>
        <v>7.4779607843137261E-14</v>
      </c>
    </row>
    <row r="962" spans="1:6" x14ac:dyDescent="0.25">
      <c r="A962">
        <v>94.9</v>
      </c>
      <c r="B962" s="1">
        <v>-4.1999999999999998E-17</v>
      </c>
      <c r="C962">
        <f t="shared" si="43"/>
        <v>9.9999999999999998E-20</v>
      </c>
      <c r="E962" s="1">
        <f t="shared" si="44"/>
        <v>8.9528000000000002E-16</v>
      </c>
      <c r="F962" s="1">
        <f t="shared" si="42"/>
        <v>1.2554134284016639E-13</v>
      </c>
    </row>
    <row r="963" spans="1:6" x14ac:dyDescent="0.25">
      <c r="A963">
        <v>95</v>
      </c>
      <c r="B963" s="1">
        <v>-1.9300000000000001E-16</v>
      </c>
      <c r="C963">
        <f t="shared" si="43"/>
        <v>9.9999999999999998E-20</v>
      </c>
      <c r="E963" s="1">
        <f t="shared" si="44"/>
        <v>7.4428000000000013E-16</v>
      </c>
      <c r="F963" s="1">
        <f t="shared" si="42"/>
        <v>1.0436724896019016E-13</v>
      </c>
    </row>
    <row r="964" spans="1:6" x14ac:dyDescent="0.25">
      <c r="A964">
        <v>95.1</v>
      </c>
      <c r="B964" s="1">
        <v>-2.3400000000000001E-16</v>
      </c>
      <c r="C964">
        <f t="shared" si="43"/>
        <v>9.9999999999999998E-20</v>
      </c>
      <c r="E964" s="1">
        <f t="shared" si="44"/>
        <v>7.0328000000000006E-16</v>
      </c>
      <c r="F964" s="1">
        <f t="shared" si="42"/>
        <v>9.8617991681521109E-14</v>
      </c>
    </row>
    <row r="965" spans="1:6" x14ac:dyDescent="0.25">
      <c r="A965">
        <v>95.2</v>
      </c>
      <c r="B965" s="1">
        <v>-1.03E-16</v>
      </c>
      <c r="C965">
        <f t="shared" si="43"/>
        <v>9.9999999999999998E-20</v>
      </c>
      <c r="E965" s="1">
        <f t="shared" si="44"/>
        <v>8.3428000000000012E-16</v>
      </c>
      <c r="F965" s="1">
        <f t="shared" si="42"/>
        <v>1.1698756981580513E-13</v>
      </c>
    </row>
    <row r="966" spans="1:6" x14ac:dyDescent="0.25">
      <c r="A966">
        <v>95.3</v>
      </c>
      <c r="B966" s="1">
        <v>-6.2000000000000002E-16</v>
      </c>
      <c r="C966">
        <f t="shared" si="43"/>
        <v>9.9999999999999998E-20</v>
      </c>
      <c r="E966" s="1">
        <f t="shared" si="44"/>
        <v>3.172800000000001E-16</v>
      </c>
      <c r="F966" s="1">
        <f t="shared" si="42"/>
        <v>4.4490837789661336E-14</v>
      </c>
    </row>
    <row r="967" spans="1:6" x14ac:dyDescent="0.25">
      <c r="A967">
        <v>95.4</v>
      </c>
      <c r="B967" s="1">
        <v>-2.8699999999999998E-16</v>
      </c>
      <c r="C967">
        <f t="shared" si="43"/>
        <v>9.9999999999999998E-20</v>
      </c>
      <c r="E967" s="1">
        <f t="shared" si="44"/>
        <v>6.5028000000000019E-16</v>
      </c>
      <c r="F967" s="1">
        <f t="shared" si="42"/>
        <v>9.1186024955436746E-14</v>
      </c>
    </row>
    <row r="968" spans="1:6" x14ac:dyDescent="0.25">
      <c r="A968">
        <v>95.5</v>
      </c>
      <c r="B968" s="1">
        <v>-4.7600000000000004E-16</v>
      </c>
      <c r="C968">
        <f t="shared" si="43"/>
        <v>9.9999999999999998E-20</v>
      </c>
      <c r="E968" s="1">
        <f t="shared" si="44"/>
        <v>4.6128000000000007E-16</v>
      </c>
      <c r="F968" s="1">
        <f t="shared" si="42"/>
        <v>6.4683351158645284E-14</v>
      </c>
    </row>
    <row r="969" spans="1:6" x14ac:dyDescent="0.25">
      <c r="A969">
        <v>95.6</v>
      </c>
      <c r="B969" s="1">
        <v>-3.2999999999999999E-16</v>
      </c>
      <c r="C969">
        <f t="shared" si="43"/>
        <v>9.9999999999999998E-20</v>
      </c>
      <c r="E969" s="1">
        <f t="shared" si="44"/>
        <v>6.0728000000000008E-16</v>
      </c>
      <c r="F969" s="1">
        <f t="shared" si="42"/>
        <v>8.5156316102198465E-14</v>
      </c>
    </row>
    <row r="970" spans="1:6" x14ac:dyDescent="0.25">
      <c r="A970">
        <v>95.7</v>
      </c>
      <c r="B970" s="1">
        <v>-2.1900000000000001E-16</v>
      </c>
      <c r="C970">
        <f t="shared" si="43"/>
        <v>9.9999999999999998E-20</v>
      </c>
      <c r="E970" s="1">
        <f t="shared" si="44"/>
        <v>7.1828000000000011E-16</v>
      </c>
      <c r="F970" s="1">
        <f t="shared" si="42"/>
        <v>1.0072137849079027E-13</v>
      </c>
    </row>
    <row r="971" spans="1:6" x14ac:dyDescent="0.25">
      <c r="A971">
        <v>95.8</v>
      </c>
      <c r="B971" s="1">
        <v>-3.6299999999999998E-16</v>
      </c>
      <c r="C971">
        <f t="shared" si="43"/>
        <v>9.9999999999999998E-20</v>
      </c>
      <c r="E971" s="1">
        <f t="shared" si="44"/>
        <v>5.7428000000000013E-16</v>
      </c>
      <c r="F971" s="1">
        <f t="shared" si="42"/>
        <v>8.0528865121806316E-14</v>
      </c>
    </row>
    <row r="972" spans="1:6" x14ac:dyDescent="0.25">
      <c r="A972">
        <v>95.9</v>
      </c>
      <c r="B972" s="1">
        <v>-1.7399999999999999E-16</v>
      </c>
      <c r="C972">
        <f t="shared" si="43"/>
        <v>9.9999999999999998E-20</v>
      </c>
      <c r="E972" s="1">
        <f t="shared" si="44"/>
        <v>7.6328000000000015E-16</v>
      </c>
      <c r="F972" s="1">
        <f t="shared" si="42"/>
        <v>1.0703153891859776E-13</v>
      </c>
    </row>
    <row r="973" spans="1:6" x14ac:dyDescent="0.25">
      <c r="A973">
        <v>96</v>
      </c>
      <c r="B973" s="1">
        <v>-4.5700000000000003E-16</v>
      </c>
      <c r="C973">
        <f t="shared" si="43"/>
        <v>9.9999999999999998E-20</v>
      </c>
      <c r="E973" s="1">
        <f t="shared" si="44"/>
        <v>4.8028000000000009E-16</v>
      </c>
      <c r="F973" s="1">
        <f t="shared" si="42"/>
        <v>6.7347641117052898E-14</v>
      </c>
    </row>
    <row r="974" spans="1:6" x14ac:dyDescent="0.25">
      <c r="A974">
        <v>96.1</v>
      </c>
      <c r="B974" s="1">
        <v>-2.11E-16</v>
      </c>
      <c r="C974">
        <f t="shared" si="43"/>
        <v>9.9999999999999998E-20</v>
      </c>
      <c r="E974" s="1">
        <f t="shared" si="44"/>
        <v>7.2628000000000014E-16</v>
      </c>
      <c r="F974" s="1">
        <f t="shared" si="42"/>
        <v>1.0184318478906716E-13</v>
      </c>
    </row>
    <row r="975" spans="1:6" x14ac:dyDescent="0.25">
      <c r="A975">
        <v>96.2</v>
      </c>
      <c r="B975" s="1">
        <v>-2.4199999999999999E-16</v>
      </c>
      <c r="C975">
        <f t="shared" si="43"/>
        <v>9.9999999999999998E-20</v>
      </c>
      <c r="E975" s="1">
        <f t="shared" si="44"/>
        <v>6.9528000000000013E-16</v>
      </c>
      <c r="F975" s="1">
        <f t="shared" si="42"/>
        <v>9.7496185383244228E-14</v>
      </c>
    </row>
    <row r="976" spans="1:6" x14ac:dyDescent="0.25">
      <c r="A976">
        <v>96.3</v>
      </c>
      <c r="B976" s="1">
        <v>-2.6599999999999998E-16</v>
      </c>
      <c r="C976">
        <f t="shared" si="43"/>
        <v>9.9999999999999998E-20</v>
      </c>
      <c r="E976" s="1">
        <f t="shared" si="44"/>
        <v>6.7128000000000013E-16</v>
      </c>
      <c r="F976" s="1">
        <f t="shared" si="42"/>
        <v>9.4130766488413574E-14</v>
      </c>
    </row>
    <row r="977" spans="1:6" x14ac:dyDescent="0.25">
      <c r="A977">
        <v>96.4</v>
      </c>
      <c r="B977" s="1">
        <v>-1.3899999999999999E-16</v>
      </c>
      <c r="C977">
        <f t="shared" si="43"/>
        <v>9.9999999999999998E-20</v>
      </c>
      <c r="E977" s="1">
        <f t="shared" si="44"/>
        <v>7.9828000000000012E-16</v>
      </c>
      <c r="F977" s="1">
        <f t="shared" si="42"/>
        <v>1.1193944147355914E-13</v>
      </c>
    </row>
    <row r="978" spans="1:6" x14ac:dyDescent="0.25">
      <c r="A978">
        <v>96.5</v>
      </c>
      <c r="B978" s="1">
        <v>-3.4799999999999998E-16</v>
      </c>
      <c r="C978">
        <f t="shared" si="43"/>
        <v>9.9999999999999998E-20</v>
      </c>
      <c r="E978" s="1">
        <f t="shared" si="44"/>
        <v>5.8928000000000018E-16</v>
      </c>
      <c r="F978" s="1">
        <f t="shared" si="42"/>
        <v>8.2632251931075489E-14</v>
      </c>
    </row>
    <row r="979" spans="1:6" x14ac:dyDescent="0.25">
      <c r="A979">
        <v>96.6</v>
      </c>
      <c r="B979" s="1">
        <v>-5.9999999999999999E-16</v>
      </c>
      <c r="C979">
        <f t="shared" si="43"/>
        <v>9.9999999999999998E-20</v>
      </c>
      <c r="E979" s="1">
        <f t="shared" si="44"/>
        <v>3.3728000000000013E-16</v>
      </c>
      <c r="F979" s="1">
        <f t="shared" si="42"/>
        <v>4.7295353535353557E-14</v>
      </c>
    </row>
    <row r="980" spans="1:6" x14ac:dyDescent="0.25">
      <c r="A980">
        <v>96.7</v>
      </c>
      <c r="B980" s="1">
        <v>-3.7199999999999998E-16</v>
      </c>
      <c r="C980">
        <f t="shared" si="43"/>
        <v>9.9999999999999998E-20</v>
      </c>
      <c r="E980" s="1">
        <f t="shared" si="44"/>
        <v>5.6528000000000018E-16</v>
      </c>
      <c r="F980" s="1">
        <f t="shared" si="42"/>
        <v>7.9266833036244834E-14</v>
      </c>
    </row>
    <row r="981" spans="1:6" x14ac:dyDescent="0.25">
      <c r="A981">
        <v>96.8</v>
      </c>
      <c r="B981" s="1">
        <v>-4.6300000000000003E-16</v>
      </c>
      <c r="C981">
        <f t="shared" si="43"/>
        <v>9.9999999999999998E-20</v>
      </c>
      <c r="E981" s="1">
        <f t="shared" si="44"/>
        <v>4.7428000000000009E-16</v>
      </c>
      <c r="F981" s="1">
        <f t="shared" si="42"/>
        <v>6.6506286393345231E-14</v>
      </c>
    </row>
    <row r="982" spans="1:6" x14ac:dyDescent="0.25">
      <c r="A982">
        <v>96.9</v>
      </c>
      <c r="B982" s="1">
        <v>-3.37E-16</v>
      </c>
      <c r="C982">
        <f t="shared" si="43"/>
        <v>9.9999999999999998E-20</v>
      </c>
      <c r="E982" s="1">
        <f t="shared" si="44"/>
        <v>6.0028000000000016E-16</v>
      </c>
      <c r="F982" s="1">
        <f t="shared" si="42"/>
        <v>8.417473559120621E-14</v>
      </c>
    </row>
    <row r="983" spans="1:6" x14ac:dyDescent="0.25">
      <c r="A983">
        <v>97</v>
      </c>
      <c r="B983" s="1">
        <v>-2.9800000000000001E-16</v>
      </c>
      <c r="C983">
        <f t="shared" si="43"/>
        <v>9.9999999999999998E-20</v>
      </c>
      <c r="E983" s="1">
        <f t="shared" si="44"/>
        <v>6.3928000000000011E-16</v>
      </c>
      <c r="F983" s="1">
        <f t="shared" ref="F983:F1013" si="45">E983*Leak_Rate_Cal_factor_per_sqcm</f>
        <v>8.9643541295306013E-14</v>
      </c>
    </row>
    <row r="984" spans="1:6" x14ac:dyDescent="0.25">
      <c r="A984">
        <v>97.1</v>
      </c>
      <c r="B984" s="1">
        <v>-1.35E-16</v>
      </c>
      <c r="C984">
        <f t="shared" ref="C984:C1013" si="46">IF(B984&lt;C$22,C$22,B984)</f>
        <v>9.9999999999999998E-20</v>
      </c>
      <c r="E984" s="1">
        <f t="shared" ref="E984:E1013" si="47">B984-E$22</f>
        <v>8.0228000000000009E-16</v>
      </c>
      <c r="F984" s="1">
        <f t="shared" si="45"/>
        <v>1.1250034462269758E-13</v>
      </c>
    </row>
    <row r="985" spans="1:6" x14ac:dyDescent="0.25">
      <c r="A985">
        <v>97.2</v>
      </c>
      <c r="B985" s="1">
        <v>-1.8299999999999999E-16</v>
      </c>
      <c r="C985">
        <f t="shared" si="46"/>
        <v>9.9999999999999998E-20</v>
      </c>
      <c r="E985" s="1">
        <f t="shared" si="47"/>
        <v>7.542800000000001E-16</v>
      </c>
      <c r="F985" s="1">
        <f t="shared" si="45"/>
        <v>1.0576950683303626E-13</v>
      </c>
    </row>
    <row r="986" spans="1:6" x14ac:dyDescent="0.25">
      <c r="A986">
        <v>97.3</v>
      </c>
      <c r="B986" s="1">
        <v>-8.7500000000000004E-17</v>
      </c>
      <c r="C986">
        <f t="shared" si="46"/>
        <v>9.9999999999999998E-20</v>
      </c>
      <c r="E986" s="1">
        <f t="shared" si="47"/>
        <v>8.4978000000000007E-16</v>
      </c>
      <c r="F986" s="1">
        <f t="shared" si="45"/>
        <v>1.1916106951871658E-13</v>
      </c>
    </row>
    <row r="987" spans="1:6" x14ac:dyDescent="0.25">
      <c r="A987">
        <v>97.4</v>
      </c>
      <c r="B987" s="1">
        <v>-1.56E-16</v>
      </c>
      <c r="C987">
        <f t="shared" si="46"/>
        <v>9.9999999999999998E-20</v>
      </c>
      <c r="E987" s="1">
        <f t="shared" si="47"/>
        <v>7.8128000000000014E-16</v>
      </c>
      <c r="F987" s="1">
        <f t="shared" si="45"/>
        <v>1.0955560308972077E-13</v>
      </c>
    </row>
    <row r="988" spans="1:6" x14ac:dyDescent="0.25">
      <c r="A988">
        <v>97.5</v>
      </c>
      <c r="B988" s="1">
        <v>-1.96E-16</v>
      </c>
      <c r="C988">
        <f t="shared" si="46"/>
        <v>9.9999999999999998E-20</v>
      </c>
      <c r="E988" s="1">
        <f t="shared" si="47"/>
        <v>7.4128000000000009E-16</v>
      </c>
      <c r="F988" s="1">
        <f t="shared" si="45"/>
        <v>1.0394657159833632E-13</v>
      </c>
    </row>
    <row r="989" spans="1:6" x14ac:dyDescent="0.25">
      <c r="A989">
        <v>97.6</v>
      </c>
      <c r="B989" s="1">
        <v>-3.1700000000000002E-16</v>
      </c>
      <c r="C989">
        <f t="shared" si="46"/>
        <v>9.9999999999999998E-20</v>
      </c>
      <c r="E989" s="1">
        <f t="shared" si="47"/>
        <v>6.2028000000000009E-16</v>
      </c>
      <c r="F989" s="1">
        <f t="shared" si="45"/>
        <v>8.6979251336898412E-14</v>
      </c>
    </row>
    <row r="990" spans="1:6" x14ac:dyDescent="0.25">
      <c r="A990">
        <v>97.7</v>
      </c>
      <c r="B990" s="1">
        <v>-2.7100000000000002E-16</v>
      </c>
      <c r="C990">
        <f t="shared" si="46"/>
        <v>9.9999999999999998E-20</v>
      </c>
      <c r="E990" s="1">
        <f t="shared" si="47"/>
        <v>6.6628000000000005E-16</v>
      </c>
      <c r="F990" s="1">
        <f t="shared" si="45"/>
        <v>9.3429637551990507E-14</v>
      </c>
    </row>
    <row r="991" spans="1:6" x14ac:dyDescent="0.25">
      <c r="A991">
        <v>97.8</v>
      </c>
      <c r="B991" s="1">
        <v>-2.4599999999999999E-17</v>
      </c>
      <c r="C991">
        <f t="shared" si="46"/>
        <v>9.9999999999999998E-20</v>
      </c>
      <c r="E991" s="1">
        <f t="shared" si="47"/>
        <v>9.1268000000000007E-16</v>
      </c>
      <c r="F991" s="1">
        <f t="shared" si="45"/>
        <v>1.279812715389186E-13</v>
      </c>
    </row>
    <row r="992" spans="1:6" x14ac:dyDescent="0.25">
      <c r="A992">
        <v>97.9</v>
      </c>
      <c r="B992" s="1">
        <v>2.9699999999999999E-16</v>
      </c>
      <c r="C992">
        <f t="shared" si="46"/>
        <v>2.9699999999999999E-16</v>
      </c>
      <c r="E992" s="1">
        <f t="shared" si="47"/>
        <v>1.23428E-15</v>
      </c>
      <c r="F992" s="1">
        <f t="shared" si="45"/>
        <v>1.7307788472964944E-13</v>
      </c>
    </row>
    <row r="993" spans="1:6" x14ac:dyDescent="0.25">
      <c r="A993">
        <v>98</v>
      </c>
      <c r="B993" s="1">
        <v>-9.4199999999999995E-17</v>
      </c>
      <c r="C993">
        <f t="shared" si="46"/>
        <v>9.9999999999999998E-20</v>
      </c>
      <c r="E993" s="1">
        <f t="shared" si="47"/>
        <v>8.4308000000000008E-16</v>
      </c>
      <c r="F993" s="1">
        <f t="shared" si="45"/>
        <v>1.1822155674390969E-13</v>
      </c>
    </row>
    <row r="994" spans="1:6" x14ac:dyDescent="0.25">
      <c r="A994">
        <v>98.1</v>
      </c>
      <c r="B994" s="1">
        <v>-4.7199999999999998E-16</v>
      </c>
      <c r="C994">
        <f t="shared" si="46"/>
        <v>9.9999999999999998E-20</v>
      </c>
      <c r="E994" s="1">
        <f t="shared" si="47"/>
        <v>4.6528000000000014E-16</v>
      </c>
      <c r="F994" s="1">
        <f t="shared" si="45"/>
        <v>6.5244254307783737E-14</v>
      </c>
    </row>
    <row r="995" spans="1:6" x14ac:dyDescent="0.25">
      <c r="A995">
        <v>98.2</v>
      </c>
      <c r="B995" s="1">
        <v>-7.1899999999999995E-17</v>
      </c>
      <c r="C995">
        <f t="shared" si="46"/>
        <v>9.9999999999999998E-20</v>
      </c>
      <c r="E995" s="1">
        <f t="shared" si="47"/>
        <v>8.6538000000000007E-16</v>
      </c>
      <c r="F995" s="1">
        <f t="shared" si="45"/>
        <v>1.2134859180035653E-13</v>
      </c>
    </row>
    <row r="996" spans="1:6" x14ac:dyDescent="0.25">
      <c r="A996">
        <v>98.3</v>
      </c>
      <c r="B996" s="1">
        <v>-5.1000000000000003E-17</v>
      </c>
      <c r="C996">
        <f t="shared" si="46"/>
        <v>9.9999999999999998E-20</v>
      </c>
      <c r="E996" s="1">
        <f t="shared" si="47"/>
        <v>8.8628000000000008E-16</v>
      </c>
      <c r="F996" s="1">
        <f t="shared" si="45"/>
        <v>1.2427931075460489E-13</v>
      </c>
    </row>
    <row r="997" spans="1:6" x14ac:dyDescent="0.25">
      <c r="A997">
        <v>98.4</v>
      </c>
      <c r="B997" s="1">
        <v>-1.2500000000000001E-16</v>
      </c>
      <c r="C997">
        <f t="shared" si="46"/>
        <v>9.9999999999999998E-20</v>
      </c>
      <c r="E997" s="1">
        <f t="shared" si="47"/>
        <v>8.1228000000000006E-16</v>
      </c>
      <c r="F997" s="1">
        <f t="shared" si="45"/>
        <v>1.1390260249554369E-13</v>
      </c>
    </row>
    <row r="998" spans="1:6" x14ac:dyDescent="0.25">
      <c r="A998">
        <v>98.5</v>
      </c>
      <c r="B998" s="1">
        <v>-1.8599999999999999E-16</v>
      </c>
      <c r="C998">
        <f t="shared" si="46"/>
        <v>9.9999999999999998E-20</v>
      </c>
      <c r="E998" s="1">
        <f t="shared" si="47"/>
        <v>7.5128000000000015E-16</v>
      </c>
      <c r="F998" s="1">
        <f t="shared" si="45"/>
        <v>1.0534882947118243E-13</v>
      </c>
    </row>
    <row r="999" spans="1:6" x14ac:dyDescent="0.25">
      <c r="A999">
        <v>98.6</v>
      </c>
      <c r="B999" s="1">
        <v>-5.4399999999999996E-16</v>
      </c>
      <c r="C999">
        <f t="shared" si="46"/>
        <v>9.9999999999999998E-20</v>
      </c>
      <c r="E999" s="1">
        <f t="shared" si="47"/>
        <v>3.9328000000000015E-16</v>
      </c>
      <c r="F999" s="1">
        <f t="shared" si="45"/>
        <v>5.5147997623291766E-14</v>
      </c>
    </row>
    <row r="1000" spans="1:6" x14ac:dyDescent="0.25">
      <c r="A1000">
        <v>98.7</v>
      </c>
      <c r="B1000" s="1">
        <v>-2.58E-16</v>
      </c>
      <c r="C1000">
        <f t="shared" si="46"/>
        <v>9.9999999999999998E-20</v>
      </c>
      <c r="E1000" s="1">
        <f t="shared" si="47"/>
        <v>6.7928000000000006E-16</v>
      </c>
      <c r="F1000" s="1">
        <f t="shared" si="45"/>
        <v>9.5252572786690442E-14</v>
      </c>
    </row>
    <row r="1001" spans="1:6" x14ac:dyDescent="0.25">
      <c r="A1001">
        <v>98.8</v>
      </c>
      <c r="B1001" s="1">
        <v>-4.3800000000000002E-16</v>
      </c>
      <c r="C1001">
        <f t="shared" si="46"/>
        <v>9.9999999999999998E-20</v>
      </c>
      <c r="E1001" s="1">
        <f t="shared" si="47"/>
        <v>4.992800000000001E-16</v>
      </c>
      <c r="F1001" s="1">
        <f t="shared" si="45"/>
        <v>7.0011931075460499E-14</v>
      </c>
    </row>
    <row r="1002" spans="1:6" x14ac:dyDescent="0.25">
      <c r="A1002">
        <v>98.9</v>
      </c>
      <c r="B1002" s="1">
        <v>-1.8799999999999999E-17</v>
      </c>
      <c r="C1002">
        <f t="shared" si="46"/>
        <v>9.9999999999999998E-20</v>
      </c>
      <c r="E1002" s="1">
        <f t="shared" si="47"/>
        <v>9.1848000000000009E-16</v>
      </c>
      <c r="F1002" s="1">
        <f t="shared" si="45"/>
        <v>1.2879458110516935E-13</v>
      </c>
    </row>
    <row r="1003" spans="1:6" x14ac:dyDescent="0.25">
      <c r="A1003">
        <v>99</v>
      </c>
      <c r="B1003" s="1">
        <v>-2.8600000000000001E-16</v>
      </c>
      <c r="C1003">
        <f t="shared" si="46"/>
        <v>9.9999999999999998E-20</v>
      </c>
      <c r="E1003" s="1">
        <f t="shared" si="47"/>
        <v>6.512800000000001E-16</v>
      </c>
      <c r="F1003" s="1">
        <f t="shared" si="45"/>
        <v>9.1326250742721346E-14</v>
      </c>
    </row>
    <row r="1004" spans="1:6" x14ac:dyDescent="0.25">
      <c r="A1004">
        <v>99.1</v>
      </c>
      <c r="B1004" s="1">
        <v>-4.8200000000000004E-16</v>
      </c>
      <c r="C1004">
        <f t="shared" si="46"/>
        <v>9.9999999999999998E-20</v>
      </c>
      <c r="E1004" s="1">
        <f t="shared" si="47"/>
        <v>4.5528000000000007E-16</v>
      </c>
      <c r="F1004" s="1">
        <f t="shared" si="45"/>
        <v>6.3841996434937617E-14</v>
      </c>
    </row>
    <row r="1005" spans="1:6" x14ac:dyDescent="0.25">
      <c r="A1005">
        <v>99.2</v>
      </c>
      <c r="B1005" s="1">
        <v>-3.4E-16</v>
      </c>
      <c r="C1005">
        <f t="shared" si="46"/>
        <v>9.9999999999999998E-20</v>
      </c>
      <c r="E1005" s="1">
        <f t="shared" si="47"/>
        <v>5.9728000000000011E-16</v>
      </c>
      <c r="F1005" s="1">
        <f t="shared" si="45"/>
        <v>8.375405822935237E-14</v>
      </c>
    </row>
    <row r="1006" spans="1:6" x14ac:dyDescent="0.25">
      <c r="A1006">
        <v>99.3</v>
      </c>
      <c r="B1006" s="1">
        <v>-2.8699999999999998E-16</v>
      </c>
      <c r="C1006">
        <f t="shared" si="46"/>
        <v>9.9999999999999998E-20</v>
      </c>
      <c r="E1006" s="1">
        <f t="shared" si="47"/>
        <v>6.5028000000000019E-16</v>
      </c>
      <c r="F1006" s="1">
        <f t="shared" si="45"/>
        <v>9.1186024955436746E-14</v>
      </c>
    </row>
    <row r="1007" spans="1:6" x14ac:dyDescent="0.25">
      <c r="A1007">
        <v>99.4</v>
      </c>
      <c r="B1007" s="1">
        <v>-1.07E-16</v>
      </c>
      <c r="C1007">
        <f t="shared" si="46"/>
        <v>9.9999999999999998E-20</v>
      </c>
      <c r="E1007" s="1">
        <f t="shared" si="47"/>
        <v>8.3028000000000015E-16</v>
      </c>
      <c r="F1007" s="1">
        <f t="shared" si="45"/>
        <v>1.164266666666667E-13</v>
      </c>
    </row>
    <row r="1008" spans="1:6" x14ac:dyDescent="0.25">
      <c r="A1008">
        <v>99.5</v>
      </c>
      <c r="B1008" s="1">
        <v>-1.8700000000000001E-16</v>
      </c>
      <c r="C1008">
        <f t="shared" si="46"/>
        <v>9.9999999999999998E-20</v>
      </c>
      <c r="E1008" s="1">
        <f t="shared" si="47"/>
        <v>7.5028000000000013E-16</v>
      </c>
      <c r="F1008" s="1">
        <f t="shared" si="45"/>
        <v>1.0520860368389782E-13</v>
      </c>
    </row>
    <row r="1009" spans="1:6" x14ac:dyDescent="0.25">
      <c r="A1009">
        <v>99.6</v>
      </c>
      <c r="B1009" s="1">
        <v>-1.73E-16</v>
      </c>
      <c r="C1009">
        <f t="shared" si="46"/>
        <v>9.9999999999999998E-20</v>
      </c>
      <c r="E1009" s="1">
        <f t="shared" si="47"/>
        <v>7.6428000000000007E-16</v>
      </c>
      <c r="F1009" s="1">
        <f t="shared" si="45"/>
        <v>1.0717176470588237E-13</v>
      </c>
    </row>
    <row r="1010" spans="1:6" x14ac:dyDescent="0.25">
      <c r="A1010">
        <v>99.7</v>
      </c>
      <c r="B1010" s="1">
        <v>-4.5899999999999996E-16</v>
      </c>
      <c r="C1010">
        <f t="shared" si="46"/>
        <v>9.9999999999999998E-20</v>
      </c>
      <c r="E1010" s="1">
        <f t="shared" si="47"/>
        <v>4.7828000000000015E-16</v>
      </c>
      <c r="F1010" s="1">
        <f t="shared" si="45"/>
        <v>6.7067189542483684E-14</v>
      </c>
    </row>
    <row r="1011" spans="1:6" x14ac:dyDescent="0.25">
      <c r="A1011">
        <v>99.8</v>
      </c>
      <c r="B1011" s="1">
        <v>-3.8300000000000001E-16</v>
      </c>
      <c r="C1011">
        <f t="shared" si="46"/>
        <v>9.9999999999999998E-20</v>
      </c>
      <c r="E1011" s="1">
        <f t="shared" si="47"/>
        <v>5.542800000000001E-16</v>
      </c>
      <c r="F1011" s="1">
        <f t="shared" si="45"/>
        <v>7.7724349376114101E-14</v>
      </c>
    </row>
    <row r="1012" spans="1:6" x14ac:dyDescent="0.25">
      <c r="A1012">
        <v>99.9</v>
      </c>
      <c r="B1012" s="1">
        <v>-2.7700000000000001E-16</v>
      </c>
      <c r="C1012">
        <f t="shared" si="46"/>
        <v>9.9999999999999998E-20</v>
      </c>
      <c r="E1012" s="1">
        <f t="shared" si="47"/>
        <v>6.6028000000000015E-16</v>
      </c>
      <c r="F1012" s="1">
        <f t="shared" si="45"/>
        <v>9.2588282828282853E-14</v>
      </c>
    </row>
    <row r="1013" spans="1:6" x14ac:dyDescent="0.25">
      <c r="A1013">
        <v>100</v>
      </c>
      <c r="B1013" s="1">
        <v>1.3599999999999999E-16</v>
      </c>
      <c r="C1013">
        <f t="shared" si="46"/>
        <v>1.3599999999999999E-16</v>
      </c>
      <c r="E1013" s="1">
        <f t="shared" si="47"/>
        <v>1.0732800000000002E-15</v>
      </c>
      <c r="F1013" s="1">
        <f t="shared" si="45"/>
        <v>1.5050153297682711E-13</v>
      </c>
    </row>
    <row r="1014" spans="1:6" x14ac:dyDescent="0.25">
      <c r="C1014">
        <f>SUM(C23:C1013)</f>
        <v>3.2578943869998224E-11</v>
      </c>
      <c r="D1014">
        <f>SUM(D23:D1013)</f>
        <v>9.142499999999999E-15</v>
      </c>
    </row>
    <row r="1016" spans="1:6" x14ac:dyDescent="0.25">
      <c r="A1016" t="s">
        <v>73</v>
      </c>
      <c r="B1016">
        <f>MIN(B23:B1013)</f>
        <v>-9.2800000000000009E-16</v>
      </c>
      <c r="C1016">
        <f>MIN(C23:C1013)</f>
        <v>9.9999999999999998E-20</v>
      </c>
      <c r="E1016">
        <f>MIN(E23:E1013)</f>
        <v>9.2800000000000246E-18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" workbookViewId="0">
      <selection activeCell="A19" sqref="A19"/>
    </sheetView>
  </sheetViews>
  <sheetFormatPr defaultRowHeight="13.2" x14ac:dyDescent="0.25"/>
  <cols>
    <col min="1" max="1" width="26.5546875" customWidth="1"/>
    <col min="2" max="2" width="9" style="1" customWidth="1"/>
    <col min="3" max="3" width="5.5546875" customWidth="1"/>
    <col min="4" max="4" width="4.5546875" customWidth="1"/>
    <col min="7" max="7" width="30.33203125" customWidth="1"/>
    <col min="9" max="9" width="10.109375" bestFit="1" customWidth="1"/>
  </cols>
  <sheetData>
    <row r="1" spans="1:10" ht="17.399999999999999" x14ac:dyDescent="0.3">
      <c r="B1" s="10" t="s">
        <v>13</v>
      </c>
      <c r="C1" s="6"/>
      <c r="D1" s="6"/>
      <c r="E1" s="6"/>
      <c r="F1" s="6"/>
      <c r="G1" s="6"/>
      <c r="H1" s="6"/>
      <c r="I1" s="6"/>
    </row>
    <row r="2" spans="1:10" ht="15.6" x14ac:dyDescent="0.3">
      <c r="B2" s="7"/>
      <c r="C2" s="6"/>
      <c r="D2" s="6"/>
      <c r="E2" s="11" t="s">
        <v>17</v>
      </c>
      <c r="F2" s="6"/>
      <c r="G2" s="6"/>
      <c r="H2" s="6"/>
      <c r="I2" s="6"/>
    </row>
    <row r="3" spans="1:10" x14ac:dyDescent="0.25">
      <c r="A3" s="4" t="s">
        <v>67</v>
      </c>
      <c r="B3" s="3"/>
      <c r="C3" s="67" t="s">
        <v>14</v>
      </c>
      <c r="D3" s="67"/>
      <c r="E3" s="68" t="s">
        <v>68</v>
      </c>
      <c r="F3" s="68"/>
      <c r="G3" s="68"/>
      <c r="H3" s="2" t="s">
        <v>15</v>
      </c>
      <c r="I3" s="5">
        <v>40121</v>
      </c>
      <c r="J3" s="6"/>
    </row>
    <row r="4" spans="1:10" x14ac:dyDescent="0.25">
      <c r="A4" s="2"/>
      <c r="B4" s="3"/>
      <c r="C4" s="6"/>
      <c r="D4" s="2" t="s">
        <v>21</v>
      </c>
      <c r="E4" s="4" t="s">
        <v>29</v>
      </c>
      <c r="F4" s="4"/>
      <c r="G4" s="4"/>
      <c r="H4" s="2"/>
      <c r="I4" s="5"/>
      <c r="J4" s="6"/>
    </row>
    <row r="5" spans="1:10" x14ac:dyDescent="0.25">
      <c r="A5" s="6"/>
      <c r="B5" s="7"/>
      <c r="C5" s="6"/>
      <c r="D5" s="6"/>
      <c r="E5" s="6"/>
      <c r="F5" s="6"/>
      <c r="G5" s="6"/>
      <c r="H5" s="6"/>
      <c r="I5" s="6"/>
      <c r="J5" s="6"/>
    </row>
    <row r="6" spans="1:10" x14ac:dyDescent="0.25">
      <c r="A6" s="2" t="s">
        <v>0</v>
      </c>
      <c r="B6" s="7">
        <f>'EP30-2 RGA scans ASCII'!D423</f>
        <v>1.36E-15</v>
      </c>
      <c r="C6" s="6" t="s">
        <v>5</v>
      </c>
      <c r="D6" s="6" t="s">
        <v>20</v>
      </c>
      <c r="E6" s="6"/>
      <c r="F6" s="6"/>
      <c r="G6" s="7"/>
      <c r="H6" s="6"/>
      <c r="I6" s="6"/>
      <c r="J6" s="6"/>
    </row>
    <row r="7" spans="1:10" x14ac:dyDescent="0.25">
      <c r="A7" s="2" t="s">
        <v>1</v>
      </c>
      <c r="B7" s="7">
        <f>'EP30-2 RGA scans ASCII'!D447</f>
        <v>7.7599999999999999E-15</v>
      </c>
      <c r="C7" s="6" t="s">
        <v>5</v>
      </c>
      <c r="D7" s="6" t="s">
        <v>20</v>
      </c>
      <c r="E7" s="6"/>
      <c r="F7" s="6"/>
      <c r="G7" s="7"/>
      <c r="H7" s="6"/>
      <c r="I7" s="6"/>
      <c r="J7" s="6"/>
    </row>
    <row r="8" spans="1:10" x14ac:dyDescent="0.25">
      <c r="A8" s="2" t="s">
        <v>2</v>
      </c>
      <c r="B8" s="7">
        <f>'EP30-2 RGA scans ASCII'!D547</f>
        <v>9.9999999999999998E-20</v>
      </c>
      <c r="C8" s="6" t="s">
        <v>5</v>
      </c>
      <c r="D8" s="6" t="s">
        <v>20</v>
      </c>
      <c r="E8" s="6"/>
      <c r="F8" s="6"/>
      <c r="G8" s="6"/>
      <c r="H8" s="6"/>
      <c r="I8" s="6"/>
      <c r="J8" s="6"/>
    </row>
    <row r="9" spans="1:10" x14ac:dyDescent="0.25">
      <c r="A9" s="2" t="s">
        <v>3</v>
      </c>
      <c r="B9" s="7">
        <f>'EP30-2 RGA scans ASCII'!D567</f>
        <v>2.23E-17</v>
      </c>
      <c r="C9" s="6" t="s">
        <v>5</v>
      </c>
      <c r="D9" s="6" t="s">
        <v>20</v>
      </c>
      <c r="E9" s="6"/>
      <c r="F9" s="6"/>
      <c r="G9" s="6"/>
      <c r="H9" s="6"/>
      <c r="I9" s="6"/>
      <c r="J9" s="6"/>
    </row>
    <row r="10" spans="1:10" x14ac:dyDescent="0.25">
      <c r="A10" s="2" t="s">
        <v>4</v>
      </c>
      <c r="B10" s="7">
        <f>'EP30-2 RGA scans ASCII'!D587</f>
        <v>9.9999999999999998E-20</v>
      </c>
      <c r="C10" s="6" t="s">
        <v>5</v>
      </c>
      <c r="D10" s="6" t="s">
        <v>20</v>
      </c>
      <c r="E10" s="6"/>
      <c r="F10" s="6"/>
      <c r="G10" s="6"/>
      <c r="H10" s="6"/>
      <c r="I10" s="6"/>
      <c r="J10" s="6"/>
    </row>
    <row r="11" spans="1:10" x14ac:dyDescent="0.25">
      <c r="A11" s="12" t="s">
        <v>16</v>
      </c>
      <c r="B11" s="19">
        <f>SUM(B6:B10)</f>
        <v>9.142499999999999E-15</v>
      </c>
      <c r="C11" s="18" t="s">
        <v>5</v>
      </c>
      <c r="D11" s="6"/>
      <c r="E11" s="6"/>
      <c r="F11" s="6"/>
      <c r="G11" s="7"/>
      <c r="H11" s="6"/>
      <c r="I11" s="6"/>
      <c r="J11" s="6"/>
    </row>
    <row r="12" spans="1:10" x14ac:dyDescent="0.25">
      <c r="A12" s="2"/>
      <c r="B12" s="7"/>
      <c r="C12" s="6"/>
      <c r="D12" s="6"/>
      <c r="E12" s="6"/>
      <c r="F12" s="6"/>
      <c r="G12" s="6"/>
      <c r="H12" s="6"/>
      <c r="I12" s="6"/>
      <c r="J12" s="6"/>
    </row>
    <row r="13" spans="1:10" x14ac:dyDescent="0.25">
      <c r="A13" s="2" t="s">
        <v>10</v>
      </c>
      <c r="B13" s="7">
        <v>2.3600000000000001E-10</v>
      </c>
      <c r="C13" s="6" t="s">
        <v>6</v>
      </c>
      <c r="D13" s="6" t="s">
        <v>11</v>
      </c>
      <c r="E13" s="6"/>
      <c r="F13" s="6"/>
      <c r="G13" s="6"/>
      <c r="H13" s="6"/>
      <c r="I13" s="6"/>
      <c r="J13" s="6"/>
    </row>
    <row r="14" spans="1:10" x14ac:dyDescent="0.25">
      <c r="A14" s="2"/>
      <c r="B14" s="7"/>
      <c r="C14" s="6"/>
      <c r="D14" s="6"/>
      <c r="E14" s="6"/>
      <c r="F14" s="6"/>
      <c r="G14" s="6"/>
      <c r="H14" s="6"/>
      <c r="I14" s="6"/>
      <c r="J14" s="6"/>
    </row>
    <row r="15" spans="1:10" x14ac:dyDescent="0.25">
      <c r="A15" s="2" t="s">
        <v>8</v>
      </c>
      <c r="B15" s="7">
        <v>2.2000000000000001E-14</v>
      </c>
      <c r="C15" s="6" t="s">
        <v>5</v>
      </c>
      <c r="D15" s="6"/>
      <c r="E15" s="6"/>
      <c r="F15" s="6"/>
      <c r="G15" s="6"/>
      <c r="H15" s="6"/>
      <c r="I15" s="6"/>
      <c r="J15" s="6"/>
    </row>
    <row r="16" spans="1:10" x14ac:dyDescent="0.25">
      <c r="A16" s="2" t="s">
        <v>7</v>
      </c>
      <c r="B16" s="7">
        <v>3.3E-15</v>
      </c>
      <c r="C16" s="6" t="s">
        <v>5</v>
      </c>
      <c r="D16" s="6"/>
      <c r="E16" s="6"/>
      <c r="F16" s="6"/>
      <c r="G16" s="6"/>
      <c r="H16" s="6"/>
      <c r="I16" s="6"/>
      <c r="J16" s="6"/>
    </row>
    <row r="17" spans="1:10" x14ac:dyDescent="0.25">
      <c r="A17" s="2" t="s">
        <v>9</v>
      </c>
      <c r="B17" s="7">
        <f>B15-B16</f>
        <v>1.8700000000000002E-14</v>
      </c>
      <c r="C17" s="6" t="s">
        <v>5</v>
      </c>
      <c r="D17" s="8" t="s">
        <v>12</v>
      </c>
      <c r="E17" s="6"/>
      <c r="F17" s="6"/>
      <c r="G17" s="6"/>
      <c r="H17" s="6"/>
      <c r="I17" s="6"/>
      <c r="J17" s="6"/>
    </row>
    <row r="18" spans="1:10" x14ac:dyDescent="0.25">
      <c r="A18" s="2" t="s">
        <v>115</v>
      </c>
      <c r="B18" s="7">
        <f>B13/B17</f>
        <v>12620.320855614973</v>
      </c>
      <c r="C18" s="6" t="s">
        <v>116</v>
      </c>
      <c r="D18" s="8"/>
      <c r="E18" s="6"/>
      <c r="F18" s="6"/>
      <c r="G18" s="6"/>
      <c r="H18" s="6"/>
      <c r="I18" s="6"/>
      <c r="J18" s="6"/>
    </row>
    <row r="19" spans="1:10" x14ac:dyDescent="0.25">
      <c r="A19" s="2" t="s">
        <v>111</v>
      </c>
      <c r="B19" s="7">
        <f>B13/B17/B23</f>
        <v>140.22578728461082</v>
      </c>
      <c r="C19" s="6" t="s">
        <v>112</v>
      </c>
      <c r="D19" s="8"/>
      <c r="E19" s="6"/>
      <c r="F19" s="6"/>
      <c r="G19" s="6"/>
      <c r="H19" s="6"/>
      <c r="I19" s="6"/>
      <c r="J19" s="6"/>
    </row>
    <row r="20" spans="1:10" x14ac:dyDescent="0.25">
      <c r="A20" s="6"/>
      <c r="B20" s="7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12" t="s">
        <v>23</v>
      </c>
      <c r="B21" s="20">
        <f>(B11)*(B13/B17)</f>
        <v>1.1538128342245988E-10</v>
      </c>
      <c r="C21" s="18" t="s">
        <v>6</v>
      </c>
      <c r="D21" s="21" t="s">
        <v>22</v>
      </c>
      <c r="E21" s="18"/>
      <c r="F21" s="18"/>
      <c r="G21" s="18"/>
      <c r="H21" s="18"/>
      <c r="I21" s="18"/>
      <c r="J21" s="6"/>
    </row>
    <row r="22" spans="1:10" x14ac:dyDescent="0.25">
      <c r="A22" s="6"/>
      <c r="B22" s="7"/>
      <c r="C22" s="6"/>
      <c r="D22" s="6"/>
      <c r="E22" s="6"/>
      <c r="F22" s="6"/>
      <c r="G22" s="6"/>
      <c r="H22" s="6"/>
      <c r="I22" s="6"/>
      <c r="J22" s="6"/>
    </row>
    <row r="23" spans="1:10" x14ac:dyDescent="0.25">
      <c r="A23" s="13" t="s">
        <v>24</v>
      </c>
      <c r="B23" s="19">
        <f>6*7.5*2</f>
        <v>90</v>
      </c>
      <c r="C23" s="18" t="s">
        <v>25</v>
      </c>
      <c r="D23" s="6"/>
      <c r="E23" s="6"/>
      <c r="F23" s="6"/>
      <c r="G23" s="6"/>
      <c r="H23" s="6"/>
      <c r="I23" s="6"/>
      <c r="J23" s="6"/>
    </row>
    <row r="24" spans="1:10" x14ac:dyDescent="0.25">
      <c r="B24" s="7"/>
      <c r="C24" s="6"/>
      <c r="D24" s="6"/>
      <c r="E24" s="6"/>
      <c r="F24" s="6"/>
      <c r="G24" s="6"/>
      <c r="H24" s="6"/>
      <c r="I24" s="6"/>
      <c r="J24" s="6"/>
    </row>
    <row r="25" spans="1:10" x14ac:dyDescent="0.25">
      <c r="A25" s="2" t="s">
        <v>26</v>
      </c>
      <c r="B25" s="9">
        <f>B21/B23</f>
        <v>1.2820142602495543E-12</v>
      </c>
      <c r="C25" s="6" t="s">
        <v>27</v>
      </c>
      <c r="D25" s="6"/>
      <c r="E25" s="8" t="s">
        <v>28</v>
      </c>
      <c r="F25" s="6"/>
      <c r="G25" s="6"/>
      <c r="H25" s="6"/>
      <c r="I25" s="6"/>
      <c r="J25" s="6"/>
    </row>
    <row r="26" spans="1:10" x14ac:dyDescent="0.25">
      <c r="B26" s="7"/>
      <c r="C26" s="6"/>
      <c r="D26" s="6"/>
      <c r="E26" s="6"/>
      <c r="F26" s="6"/>
      <c r="G26" s="6"/>
      <c r="H26" s="6"/>
      <c r="I26" s="6"/>
      <c r="J26" s="6"/>
    </row>
    <row r="27" spans="1:10" x14ac:dyDescent="0.25">
      <c r="A27" s="13" t="s">
        <v>18</v>
      </c>
      <c r="B27" s="7" t="s">
        <v>88</v>
      </c>
      <c r="C27" s="18"/>
      <c r="D27" s="18"/>
      <c r="E27" s="18"/>
      <c r="F27" s="18"/>
      <c r="G27" s="18"/>
      <c r="H27" s="18"/>
      <c r="I27" s="6"/>
      <c r="J27" s="6"/>
    </row>
    <row r="28" spans="1:10" x14ac:dyDescent="0.25">
      <c r="A28" s="6"/>
      <c r="B28" s="7" t="s">
        <v>69</v>
      </c>
      <c r="C28" s="6"/>
      <c r="D28" s="6"/>
      <c r="E28" s="6"/>
      <c r="F28" s="6"/>
      <c r="G28" s="6"/>
      <c r="H28" s="6"/>
      <c r="I28" s="6"/>
      <c r="J28" s="6"/>
    </row>
    <row r="29" spans="1:10" x14ac:dyDescent="0.25">
      <c r="A29" s="6"/>
      <c r="B29" s="7" t="s">
        <v>70</v>
      </c>
      <c r="C29" s="6"/>
      <c r="D29" s="6"/>
      <c r="E29" s="6"/>
      <c r="F29" s="6"/>
      <c r="G29" s="6"/>
      <c r="H29" s="6"/>
      <c r="I29" s="6"/>
      <c r="J29" s="6"/>
    </row>
    <row r="30" spans="1:10" x14ac:dyDescent="0.25">
      <c r="A30" s="2"/>
      <c r="B30" s="7"/>
      <c r="C30" s="6"/>
      <c r="D30" s="6"/>
      <c r="E30" s="6"/>
      <c r="F30" s="6"/>
      <c r="G30" s="6"/>
      <c r="H30" s="6"/>
      <c r="I30" s="6"/>
      <c r="J30" s="6"/>
    </row>
    <row r="31" spans="1:10" x14ac:dyDescent="0.25">
      <c r="A31" s="6"/>
      <c r="B31" s="22" t="s">
        <v>71</v>
      </c>
      <c r="C31" s="23"/>
      <c r="D31" s="23"/>
      <c r="E31" s="23"/>
      <c r="F31" s="23"/>
      <c r="G31" s="23"/>
      <c r="H31" s="6"/>
      <c r="I31" s="6"/>
      <c r="J31" s="6"/>
    </row>
    <row r="32" spans="1:10" x14ac:dyDescent="0.25">
      <c r="A32" s="6"/>
      <c r="B32" s="7"/>
      <c r="C32" s="6"/>
      <c r="D32" s="6"/>
      <c r="E32" s="6"/>
      <c r="F32" s="6"/>
      <c r="G32" s="6"/>
      <c r="H32" s="6"/>
      <c r="I32" s="6"/>
      <c r="J32" s="6"/>
    </row>
    <row r="33" spans="1:10" x14ac:dyDescent="0.25">
      <c r="A33" s="14" t="s">
        <v>19</v>
      </c>
      <c r="B33" s="19" t="s">
        <v>72</v>
      </c>
      <c r="C33" s="18"/>
      <c r="D33" s="18"/>
      <c r="E33" s="18"/>
      <c r="F33" s="18"/>
      <c r="G33" s="6"/>
      <c r="H33" s="6"/>
      <c r="I33" s="6"/>
      <c r="J33" s="6"/>
    </row>
    <row r="34" spans="1:10" x14ac:dyDescent="0.25">
      <c r="A34" s="6"/>
      <c r="B34" s="7"/>
      <c r="C34" s="6"/>
      <c r="D34" s="6"/>
      <c r="E34" s="6"/>
      <c r="F34" s="6"/>
      <c r="G34" s="6"/>
      <c r="H34" s="6"/>
      <c r="I34" s="6"/>
      <c r="J34" s="6"/>
    </row>
    <row r="35" spans="1:10" x14ac:dyDescent="0.25">
      <c r="A35" s="6"/>
      <c r="B35" s="7"/>
      <c r="C35" s="6"/>
      <c r="D35" s="6"/>
      <c r="E35" s="6"/>
      <c r="F35" s="6"/>
      <c r="G35" s="6"/>
      <c r="H35" s="6"/>
      <c r="I35" s="6"/>
      <c r="J35" s="6"/>
    </row>
    <row r="36" spans="1:10" x14ac:dyDescent="0.25">
      <c r="A36" s="6" t="s">
        <v>57</v>
      </c>
      <c r="B36" s="7">
        <f>'EP30-2 RGA scans ASCII'!C1014</f>
        <v>3.2578943869998224E-11</v>
      </c>
      <c r="C36" s="6" t="s">
        <v>5</v>
      </c>
      <c r="D36" s="6"/>
      <c r="E36" s="6"/>
      <c r="F36" s="6"/>
      <c r="G36" s="6"/>
      <c r="H36" s="6"/>
      <c r="I36" s="6"/>
      <c r="J36" s="6"/>
    </row>
    <row r="37" spans="1:10" x14ac:dyDescent="0.25">
      <c r="A37" s="6" t="s">
        <v>58</v>
      </c>
      <c r="B37" s="7">
        <f>B36*(B13/B17)</f>
        <v>4.1115672477644817E-7</v>
      </c>
      <c r="C37" s="6" t="s">
        <v>59</v>
      </c>
      <c r="D37" s="6"/>
      <c r="E37" s="6"/>
      <c r="F37" s="6"/>
      <c r="G37" s="6"/>
      <c r="H37" s="6"/>
      <c r="I37" s="6"/>
      <c r="J37" s="6"/>
    </row>
    <row r="38" spans="1:10" x14ac:dyDescent="0.25">
      <c r="A38" s="6" t="s">
        <v>58</v>
      </c>
      <c r="B38" s="7">
        <f>B37/B23</f>
        <v>4.568408053071646E-9</v>
      </c>
      <c r="C38" s="6" t="s">
        <v>60</v>
      </c>
      <c r="D38" s="6"/>
      <c r="E38" s="6"/>
      <c r="F38" s="6"/>
      <c r="G38" s="6"/>
      <c r="H38" s="6"/>
      <c r="I38" s="6"/>
      <c r="J38" s="6"/>
    </row>
    <row r="39" spans="1:10" x14ac:dyDescent="0.25">
      <c r="A39" s="6" t="s">
        <v>61</v>
      </c>
      <c r="B39" s="7">
        <v>60</v>
      </c>
      <c r="C39" s="6" t="s">
        <v>62</v>
      </c>
      <c r="D39" s="6"/>
      <c r="E39" s="6"/>
      <c r="F39" s="6"/>
      <c r="G39" s="6"/>
      <c r="H39" s="6"/>
      <c r="I39" s="6"/>
      <c r="J39" s="6"/>
    </row>
    <row r="40" spans="1:10" x14ac:dyDescent="0.25">
      <c r="A40" s="6" t="s">
        <v>63</v>
      </c>
      <c r="B40" s="7">
        <f>B37/B39</f>
        <v>6.8526120796074699E-9</v>
      </c>
      <c r="C40" s="6" t="s">
        <v>64</v>
      </c>
      <c r="D40" s="6" t="s">
        <v>65</v>
      </c>
      <c r="E40" s="6"/>
      <c r="F40" s="6"/>
      <c r="G40" s="6"/>
      <c r="H40" s="6"/>
      <c r="I40" s="6"/>
      <c r="J40" s="6"/>
    </row>
    <row r="45" spans="1:10" x14ac:dyDescent="0.25">
      <c r="E45" s="1"/>
      <c r="J45" s="1"/>
    </row>
    <row r="46" spans="1:10" x14ac:dyDescent="0.25">
      <c r="E46" s="1"/>
    </row>
    <row r="47" spans="1:10" x14ac:dyDescent="0.25">
      <c r="E47" s="1"/>
    </row>
  </sheetData>
  <mergeCells count="2">
    <mergeCell ref="C3:D3"/>
    <mergeCell ref="E3:G3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Outgassing Rates</vt:lpstr>
      <vt:lpstr>EP30-2 Applications</vt:lpstr>
      <vt:lpstr>EP30-2 RGA scans ASCII</vt:lpstr>
      <vt:lpstr>cal</vt:lpstr>
      <vt:lpstr>Leak_Rate_Cal_factor</vt:lpstr>
      <vt:lpstr>Leak_Rate_Cal_factor_per_sqcm</vt:lpstr>
    </vt:vector>
  </TitlesOfParts>
  <Company>CALTECH.EDU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LIGO</dc:creator>
  <cp:lastModifiedBy>coyne</cp:lastModifiedBy>
  <cp:lastPrinted>2010-09-25T00:22:44Z</cp:lastPrinted>
  <dcterms:created xsi:type="dcterms:W3CDTF">2003-12-03T17:06:05Z</dcterms:created>
  <dcterms:modified xsi:type="dcterms:W3CDTF">2011-07-27T01:43:32Z</dcterms:modified>
</cp:coreProperties>
</file>