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0" windowWidth="10635" windowHeight="9120" activeTab="0"/>
  </bookViews>
  <sheets>
    <sheet name="BOM" sheetId="1" r:id="rId1"/>
    <sheet name="LABOR"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s>
  <definedNames>
    <definedName name="_xlnm.Print_Titles" localSheetId="2">'1'!$1:$16</definedName>
    <definedName name="_xlnm.Print_Titles" localSheetId="11">'10'!$1:$16</definedName>
    <definedName name="_xlnm.Print_Titles" localSheetId="12">'11'!$1:$16</definedName>
    <definedName name="_xlnm.Print_Titles" localSheetId="13">'12'!$1:$16</definedName>
    <definedName name="_xlnm.Print_Titles" localSheetId="14">'13'!$1:$16</definedName>
    <definedName name="_xlnm.Print_Titles" localSheetId="15">'14'!$1:$16</definedName>
    <definedName name="_xlnm.Print_Titles" localSheetId="16">'15'!$1:$16</definedName>
    <definedName name="_xlnm.Print_Titles" localSheetId="17">'16'!$1:$16</definedName>
    <definedName name="_xlnm.Print_Titles" localSheetId="18">'17'!$1:$16</definedName>
    <definedName name="_xlnm.Print_Titles" localSheetId="19">'18'!$1:$16</definedName>
    <definedName name="_xlnm.Print_Titles" localSheetId="20">'19'!$1:$16</definedName>
    <definedName name="_xlnm.Print_Titles" localSheetId="3">'2'!$1:$16</definedName>
    <definedName name="_xlnm.Print_Titles" localSheetId="21">'20'!$1:$16</definedName>
    <definedName name="_xlnm.Print_Titles" localSheetId="22">'21'!$1:$16</definedName>
    <definedName name="_xlnm.Print_Titles" localSheetId="23">'22'!$1:$16</definedName>
    <definedName name="_xlnm.Print_Titles" localSheetId="4">'3'!$1:$16</definedName>
    <definedName name="_xlnm.Print_Titles" localSheetId="5">'4'!$1:$16</definedName>
    <definedName name="_xlnm.Print_Titles" localSheetId="6">'5'!$1:$16</definedName>
    <definedName name="_xlnm.Print_Titles" localSheetId="7">'6'!$1:$16</definedName>
    <definedName name="_xlnm.Print_Titles" localSheetId="8">'7'!$1:$16</definedName>
    <definedName name="_xlnm.Print_Titles" localSheetId="9">'8'!$1:$16</definedName>
    <definedName name="_xlnm.Print_Titles" localSheetId="10">'9'!$1:$16</definedName>
    <definedName name="_xlnm.Print_Titles" localSheetId="0">'BOM'!$1:$2</definedName>
    <definedName name="_xlnm.Print_Titles" localSheetId="1">'LABOR'!$1:$6</definedName>
  </definedNames>
  <calcPr fullCalcOnLoad="1"/>
</workbook>
</file>

<file path=xl/comments2.xml><?xml version="1.0" encoding="utf-8"?>
<comments xmlns="http://schemas.openxmlformats.org/spreadsheetml/2006/main">
  <authors>
    <author> Randy Wong</author>
  </authors>
  <commentList>
    <comment ref="K6" authorId="0">
      <text>
        <r>
          <rPr>
            <b/>
            <u val="single"/>
            <sz val="8"/>
            <rFont val="Tahoma"/>
            <family val="2"/>
          </rPr>
          <t>Instructions:</t>
        </r>
        <r>
          <rPr>
            <sz val="8"/>
            <rFont val="Tahoma"/>
            <family val="2"/>
          </rPr>
          <t xml:space="preserve">
To add new rows, highlight the last occupied row and use the "AutoComplete" function to extend the table as many rows as needed.
Departments can be changed by clicking on the cell containing the header and selecting a department from the pull-down menu.
If you are getting "#REF!" errors check to make sure your worksheets are named only by the traveller number, nothing else.
</t>
        </r>
        <r>
          <rPr>
            <b/>
            <sz val="8"/>
            <rFont val="Tahoma"/>
            <family val="2"/>
          </rPr>
          <t>This worksheet only works if you name your traveller worksheets by the traveller number only (i.e. "1" or "12" not "123456-00M #1")</t>
        </r>
        <r>
          <rPr>
            <sz val="8"/>
            <rFont val="Tahoma"/>
            <family val="2"/>
          </rPr>
          <t xml:space="preserve">
Please do not edit any functions</t>
        </r>
      </text>
    </comment>
  </commentList>
</comments>
</file>

<file path=xl/sharedStrings.xml><?xml version="1.0" encoding="utf-8"?>
<sst xmlns="http://schemas.openxmlformats.org/spreadsheetml/2006/main" count="1642" uniqueCount="419">
  <si>
    <t>Work Order Number</t>
  </si>
  <si>
    <t>Part Number:</t>
  </si>
  <si>
    <t>DUE DATE</t>
  </si>
  <si>
    <t>Description:</t>
  </si>
  <si>
    <t>QTY</t>
  </si>
  <si>
    <t>Page</t>
  </si>
  <si>
    <t>Release Date:</t>
  </si>
  <si>
    <t>Date:</t>
  </si>
  <si>
    <t>Originator</t>
  </si>
  <si>
    <t>QA</t>
  </si>
  <si>
    <t>Date</t>
  </si>
  <si>
    <t>&gt;</t>
  </si>
  <si>
    <t>Documents Required</t>
  </si>
  <si>
    <t>Drawing</t>
  </si>
  <si>
    <t>Rev.</t>
  </si>
  <si>
    <t>Inspection Document</t>
  </si>
  <si>
    <t>Material Required (minimum or equivalent to):</t>
  </si>
  <si>
    <t>Oper.</t>
  </si>
  <si>
    <t>W/C</t>
  </si>
  <si>
    <t>Task</t>
  </si>
  <si>
    <t>Set-up</t>
  </si>
  <si>
    <t>Run</t>
  </si>
  <si>
    <t>Qty. Comp.</t>
  </si>
  <si>
    <t>Stamp/Int.</t>
  </si>
  <si>
    <t>Total:</t>
  </si>
  <si>
    <t>QTY:</t>
  </si>
  <si>
    <t>ASSEMBLY LEVEL</t>
  </si>
  <si>
    <t>PART NO.</t>
  </si>
  <si>
    <t>DESCRIPTION</t>
  </si>
  <si>
    <t>FINISHSIZE</t>
  </si>
  <si>
    <t>TOTAL
QTY.</t>
  </si>
  <si>
    <t>MATERIAL</t>
  </si>
  <si>
    <t>DATE DUE</t>
  </si>
  <si>
    <t>TRAVELER
NO.</t>
  </si>
  <si>
    <t>MAKE/BUY</t>
  </si>
  <si>
    <t>PURCHASE STOCK SIZE PER ASSEMBLY</t>
  </si>
  <si>
    <t>COMMENTS</t>
  </si>
  <si>
    <t>-</t>
  </si>
  <si>
    <t>M</t>
  </si>
  <si>
    <t>TRAVELER</t>
  </si>
  <si>
    <t>of</t>
  </si>
  <si>
    <t>D1750-3 rev. D</t>
  </si>
  <si>
    <t>PO#</t>
  </si>
  <si>
    <t>MATERIAL
DUE BY</t>
  </si>
  <si>
    <t>Totals
per dept.</t>
  </si>
  <si>
    <t>WORK CENTER CODES</t>
  </si>
  <si>
    <t>DEPT:</t>
  </si>
  <si>
    <t>MACHINE</t>
  </si>
  <si>
    <t>WELD</t>
  </si>
  <si>
    <t>DETAIL</t>
  </si>
  <si>
    <t>ASSEMBLY</t>
  </si>
  <si>
    <t>WATERJET</t>
  </si>
  <si>
    <t>SAW
CUT</t>
  </si>
  <si>
    <t>R/I</t>
  </si>
  <si>
    <t>INSPECTION</t>
  </si>
  <si>
    <t>PACKAGING</t>
  </si>
  <si>
    <t>SUPPLY
CHAIN</t>
  </si>
  <si>
    <t>INDIRECT
MISC.</t>
  </si>
  <si>
    <t>TRAINING</t>
  </si>
  <si>
    <t>GENERAL
HELPER</t>
  </si>
  <si>
    <t>CODE:</t>
  </si>
  <si>
    <t>WORK ORDER</t>
  </si>
  <si>
    <t>Set-up
Total</t>
  </si>
  <si>
    <t>Run
Total</t>
  </si>
  <si>
    <t>Total By 
Work Order:</t>
  </si>
  <si>
    <t>Description</t>
  </si>
  <si>
    <t>B</t>
  </si>
  <si>
    <t>Saw cut to print length</t>
  </si>
  <si>
    <t>Move to NHA</t>
  </si>
  <si>
    <t>114313-00WS</t>
  </si>
  <si>
    <t>WELDMENT, ADAPTER, A-18</t>
  </si>
  <si>
    <t>AISI 304/AISI 304L DUAL CERT PER SA240</t>
  </si>
  <si>
    <t xml:space="preserve">    114316-00S</t>
  </si>
  <si>
    <t>BASE, TUBE, ADAPTER A-18</t>
  </si>
  <si>
    <t>AISI 304/AISI 304L DUAL CERT PER SA 240</t>
  </si>
  <si>
    <t xml:space="preserve">        114317-00WS</t>
  </si>
  <si>
    <t>WELDMENT, BASE, ADAPTER A-18</t>
  </si>
  <si>
    <t xml:space="preserve">            114325-00S</t>
  </si>
  <si>
    <t>FLANGE, LARGE, ADAPTER A-18</t>
  </si>
  <si>
    <t>AISI 304L PER ASME SA-182 GRADE F; MAX SULFUR CONTENT .006%</t>
  </si>
  <si>
    <t xml:space="preserve">                114326-00S</t>
  </si>
  <si>
    <t>FORGING, FLANGE, 72 ID X 80.25 OD</t>
  </si>
  <si>
    <t>FORGING, 1.63 THK, 72.00 ID, 80.25 OD</t>
  </si>
  <si>
    <t xml:space="preserve">            114320-00S</t>
  </si>
  <si>
    <t>ROLL-UP, ADAPTER A-18</t>
  </si>
  <si>
    <t>ROLL-UP, .250 WALL, 72.25 ID, 48.00 LG</t>
  </si>
  <si>
    <t>AISI 304/ AISI 304L DUAL CERT PER SA240</t>
  </si>
  <si>
    <t xml:space="preserve">            114322-01S</t>
  </si>
  <si>
    <t>STIFFENER, ADAPTER A-18</t>
  </si>
  <si>
    <t>PLT, .50 THK, 21.0 WD, 67.88 LG</t>
  </si>
  <si>
    <t xml:space="preserve">            114322-00S</t>
  </si>
  <si>
    <t xml:space="preserve">    114314-00S</t>
  </si>
  <si>
    <t>SUB NIPPLE, ADAPTER, A-18</t>
  </si>
  <si>
    <t xml:space="preserve">        114315-00WS</t>
  </si>
  <si>
    <t>WELDMENT, SMALLER, ADAPTER A-18</t>
  </si>
  <si>
    <t xml:space="preserve">            114323-00S</t>
  </si>
  <si>
    <t>FLANGE, SMALL, ADAPTER A-18</t>
  </si>
  <si>
    <t xml:space="preserve">                114324-00S</t>
  </si>
  <si>
    <t>FORGING, FLANGE, 60 ID X 68.50 OD</t>
  </si>
  <si>
    <t>FORGING, 1.25 THK, 60.00 ID, 68.50 OD</t>
  </si>
  <si>
    <t>AISI 304L PER ASME SPEC SA-182 GRADE F; MAX SULFUR CONTENT .006%</t>
  </si>
  <si>
    <t xml:space="preserve">            114321-00S</t>
  </si>
  <si>
    <t>ROLL-UP, ADAPTER A-18, SMALLER</t>
  </si>
  <si>
    <t>ROLL-UP, .250 WALL, 60.50 ID, 27.13 LG</t>
  </si>
  <si>
    <t xml:space="preserve">            114318-00S</t>
  </si>
  <si>
    <t>PLATE, REDUCER, ADAPTER A-18</t>
  </si>
  <si>
    <t>FORGING, 1.75 THK, 61.10 ID, 72.25 OD</t>
  </si>
  <si>
    <t xml:space="preserve">    114319-00S</t>
  </si>
  <si>
    <t>TUBE, PUMP OUT, ADAPTER A-18</t>
  </si>
  <si>
    <t>TUBE, .035 WALL, .75 OD, 80.00 LG</t>
  </si>
  <si>
    <t>PLT, .25 THK, 228.55 WD, 48.00 LG</t>
  </si>
  <si>
    <t>PLT, .25 THK, 191.64 WD, 27.13 LG</t>
  </si>
  <si>
    <t xml:space="preserve">                114318-00SL</t>
  </si>
  <si>
    <r>
      <rPr>
        <b/>
        <sz val="12"/>
        <color indexed="8"/>
        <rFont val="Arial"/>
        <family val="2"/>
      </rPr>
      <t xml:space="preserve">SINGLE SOURCE: NORCAL METAL FABRICATORS!   </t>
    </r>
    <r>
      <rPr>
        <sz val="12"/>
        <color indexed="8"/>
        <rFont val="Arial"/>
        <family val="2"/>
      </rPr>
      <t>APPLY THE FOLLOWING: ASTM A-480, ASTM A-700, QC 108</t>
    </r>
    <r>
      <rPr>
        <sz val="12"/>
        <color indexed="8"/>
        <rFont val="Calibri"/>
        <family val="2"/>
      </rPr>
      <t>§1.1 (BUY AMERICAN), QC109 (NON-ESCORT &amp; INSPECTION RIGHT), QC126(QA PROCUREMENT LEVEL 2), QC MUST SIGN OFF POs BEFORE ORDERING IS PLACED , AND QP1730-10 §3.</t>
    </r>
  </si>
  <si>
    <r>
      <rPr>
        <b/>
        <sz val="12"/>
        <color indexed="8"/>
        <rFont val="Arial"/>
        <family val="2"/>
      </rPr>
      <t xml:space="preserve">SINGLE SOURCE: A.M. CASTLE &amp; CO.! CMTRS REQUIRED FOR ALL MATERIAL! DROP SHIP MATERIAL FROM A.M. CASTLE &amp; CO TO NORCAL METAL FABRICATORS! </t>
    </r>
    <r>
      <rPr>
        <sz val="12"/>
        <color indexed="8"/>
        <rFont val="Arial"/>
        <family val="2"/>
      </rPr>
      <t>APPLY THE FOLLOWING: ASTM A-480, ASTM A-700, QC 108</t>
    </r>
    <r>
      <rPr>
        <sz val="12"/>
        <color indexed="8"/>
        <rFont val="Calibri"/>
        <family val="2"/>
      </rPr>
      <t xml:space="preserve">§1.1 (BUY AMERICAN), QC109 (NON-ESCORT &amp; INSPECTION RIGHT), QC126(QA PROCUREMENT LEVEL 2), AND QP1730-10 §3. VENDOR TO SUPPLY A 2X12" COUPON FROM THE SAME HEAT LOT AS THIS PIECE.  QC MUST SIGN OFF ON PO BEFORE ORDERING. </t>
    </r>
  </si>
  <si>
    <r>
      <rPr>
        <b/>
        <sz val="12"/>
        <color indexed="8"/>
        <rFont val="Arial"/>
        <family val="2"/>
      </rPr>
      <t>CMTRs REQUIRED FOR ALL MATERIAL</t>
    </r>
    <r>
      <rPr>
        <sz val="12"/>
        <color indexed="8"/>
        <rFont val="Arial"/>
        <family val="2"/>
      </rPr>
      <t>! APPLY THE FOLLOWING: ASTM A-480, ASTM A-700, QC 108§1.1 (BUY AMERICAN), QC109 (NON-ESCORT &amp; INSPECTION RIGHT), QC126(QA PROCUREMENT LEVEL 2), AND QP1730-10 §3. QC MUST SIGN OFF ON POs PRIOR TO ORDERING.</t>
    </r>
  </si>
  <si>
    <t>MKM2</t>
  </si>
  <si>
    <t>QP1730-10</t>
  </si>
  <si>
    <t>CONTAMINATION CONTROL PLAN</t>
  </si>
  <si>
    <t>Contamination Control Plan</t>
  </si>
  <si>
    <t>QP1750-W2</t>
  </si>
  <si>
    <t>LIGO Welding and Repair Procedure</t>
  </si>
  <si>
    <t>Inspect to print</t>
  </si>
  <si>
    <t>per provisions of QP1750-W2 and QP1730-10</t>
  </si>
  <si>
    <t>Inspect the weldment per the print</t>
  </si>
  <si>
    <t xml:space="preserve">Fully weld the assembly per the print and </t>
  </si>
  <si>
    <t>Move to the NHA</t>
  </si>
  <si>
    <t>Issue Material, verify that material is handled</t>
  </si>
  <si>
    <t>Machine bolt pattern into flange</t>
  </si>
  <si>
    <t>Move sub nipple to VTL</t>
  </si>
  <si>
    <t xml:space="preserve">Turn flange to thickness, flatness, </t>
  </si>
  <si>
    <t>Water jet stiffener to print</t>
  </si>
  <si>
    <t>Adhere to QP1730-10</t>
  </si>
  <si>
    <t>per QP1730-10</t>
  </si>
  <si>
    <t>Tack the tube into the step on the  flange</t>
  </si>
  <si>
    <t>obtain the desired locations.  Tack in place per</t>
  </si>
  <si>
    <t>Fixture the sub nipple to prevent chatter, machining issues</t>
  </si>
  <si>
    <t>and machine pump out port per QP1730-10</t>
  </si>
  <si>
    <t>turn O-ring grooves, pump out groove</t>
  </si>
  <si>
    <t xml:space="preserve">Slide pump out tube into slot in stiffener and align </t>
  </si>
  <si>
    <t>with hole in larger flange.</t>
  </si>
  <si>
    <t xml:space="preserve">Slide smaller subnipple into base nipple and </t>
  </si>
  <si>
    <t>set to length.  Tack in place.</t>
  </si>
  <si>
    <t>Follow QP1730-10, QP1750-W2</t>
  </si>
  <si>
    <t>Tack pump out tube in place per procedures</t>
  </si>
  <si>
    <t>Final weld the assembly per print and procedures</t>
  </si>
  <si>
    <t>Inspect weldment per the print</t>
  </si>
  <si>
    <t>O-rings, provided by LIGO</t>
  </si>
  <si>
    <t>AR</t>
  </si>
  <si>
    <t>Move all components to Class 8 clean room</t>
  </si>
  <si>
    <t>Inspect with visible and UV inspection per QP1750-R5</t>
  </si>
  <si>
    <t>Assemble for leak check</t>
  </si>
  <si>
    <t>Leak check per QP1750-A7</t>
  </si>
  <si>
    <t>Move to Class 5 clean room for final cleaning</t>
  </si>
  <si>
    <t xml:space="preserve">Disassemble blanks and port covers and clean </t>
  </si>
  <si>
    <t>per QP1750-D2</t>
  </si>
  <si>
    <t>Inspect for cleanliness QP1750-R5</t>
  </si>
  <si>
    <t>Perform cleanliness testing per QP1750-A3</t>
  </si>
  <si>
    <t>Assemble all covers per the print</t>
  </si>
  <si>
    <t xml:space="preserve">Connect applicable pumps, test equipment, and </t>
  </si>
  <si>
    <t>gauges</t>
  </si>
  <si>
    <t xml:space="preserve">Helium leak check per QP1750-A7, </t>
  </si>
  <si>
    <t>RGA test per QP1750-A5</t>
  </si>
  <si>
    <t>Bakeout per QP1750-A6</t>
  </si>
  <si>
    <t xml:space="preserve">Perform a final investigation and assemble </t>
  </si>
  <si>
    <t>applicable paperwork</t>
  </si>
  <si>
    <t xml:space="preserve"> </t>
  </si>
  <si>
    <t>114444-00S</t>
  </si>
  <si>
    <t>ASSEMBLY, FINAL, ADAPTER A-18</t>
  </si>
  <si>
    <t>WELDMENT, BRACKET, A-18</t>
  </si>
  <si>
    <t xml:space="preserve">                    114445-00S</t>
  </si>
  <si>
    <t>PLT, TOP, BRACKET, A-18</t>
  </si>
  <si>
    <t>PLT, .50 THK, 3.50 WD, 4.00 LG</t>
  </si>
  <si>
    <t xml:space="preserve">                    114446-00S</t>
  </si>
  <si>
    <t>PLT, SIDE, BRACKET, A-18</t>
  </si>
  <si>
    <t>PLT, .50 THK, 3.50 WD, 3.50 LG</t>
  </si>
  <si>
    <t xml:space="preserve">                114448-00S</t>
  </si>
  <si>
    <t>PLATE, BRACE, A-18</t>
  </si>
  <si>
    <t>PLT, .375 THK, 3.50 WD, 4.00 LG</t>
  </si>
  <si>
    <t>PLT, .50 THK, 3.75 WD, 4.25 LG</t>
  </si>
  <si>
    <t>PLT, .50 THK, 3.75 WD, 3.75 LG</t>
  </si>
  <si>
    <t>PLT, .375 THK, 3.75 WD, 4.50 LG</t>
  </si>
  <si>
    <t>STAND, A-18</t>
  </si>
  <si>
    <t xml:space="preserve">        114440-00M</t>
  </si>
  <si>
    <t>MEMBER, STAND, A-18</t>
  </si>
  <si>
    <t>TUBE, 3.50 SQUARE, .31 WALL, 71.00 LG</t>
  </si>
  <si>
    <t xml:space="preserve">        114441-00M</t>
  </si>
  <si>
    <t>PLATE, FOOT, STAND, A-18</t>
  </si>
  <si>
    <t>PLT. 1.00 THK, 8.00 WD, 8.00 LG</t>
  </si>
  <si>
    <t xml:space="preserve">        114442-00M</t>
  </si>
  <si>
    <t>PLATE, BOLT, STAND, A-18</t>
  </si>
  <si>
    <t>PLT, 2.00 THK, 3.5 WD, 3.5 LG</t>
  </si>
  <si>
    <t>ASTM A36 STEEL</t>
  </si>
  <si>
    <t>114143-00</t>
  </si>
  <si>
    <t>114443-00WM</t>
  </si>
  <si>
    <t xml:space="preserve">QP1730-10 </t>
  </si>
  <si>
    <t>QP1750-A7</t>
  </si>
  <si>
    <t>Leak Test Procedure</t>
  </si>
  <si>
    <t>QP1750-D2</t>
  </si>
  <si>
    <t>Final Cleaning Procedure</t>
  </si>
  <si>
    <t>QP1750-R5</t>
  </si>
  <si>
    <t>Visible and UV Inspection Procedure</t>
  </si>
  <si>
    <t>QP1750-A3</t>
  </si>
  <si>
    <t>Cleanliness Testing Procedure</t>
  </si>
  <si>
    <t>QP1750-A6</t>
  </si>
  <si>
    <t>Bakeout procedure</t>
  </si>
  <si>
    <t>QP1750-A5</t>
  </si>
  <si>
    <t>RGA Test Procedure</t>
  </si>
  <si>
    <t>QP1750-R6</t>
  </si>
  <si>
    <t>Shipping Procedure</t>
  </si>
  <si>
    <t>114143-00ID</t>
  </si>
  <si>
    <t>Inspection Document, Adapter, A-18</t>
  </si>
  <si>
    <t xml:space="preserve">Tack plts together per print.  Follow QP1730-10 </t>
  </si>
  <si>
    <t>and QP1750-W2</t>
  </si>
  <si>
    <t xml:space="preserve">Finish welding plates together per print. </t>
  </si>
  <si>
    <t xml:space="preserve">QP1730-10 and QP1750-W2 apply. </t>
  </si>
  <si>
    <t>Machine plate to print</t>
  </si>
  <si>
    <t xml:space="preserve">            114447-00WM</t>
  </si>
  <si>
    <t>Set the stiffeners and stand brackets on the tube and adjust to</t>
  </si>
  <si>
    <t>91525A136</t>
  </si>
  <si>
    <t>Tack stand together per print</t>
  </si>
  <si>
    <t>Inspect stand per print</t>
  </si>
  <si>
    <t>Weld stand together fully per print</t>
  </si>
  <si>
    <t xml:space="preserve">Clean stand fully and paint </t>
  </si>
  <si>
    <t>ROD, WELD, 1/8" X 36", 50# BOX</t>
  </si>
  <si>
    <t>AISI 304L</t>
  </si>
  <si>
    <t>AL 6061-T6</t>
  </si>
  <si>
    <t>TBD</t>
  </si>
  <si>
    <t>C14C0480Z</t>
  </si>
  <si>
    <t xml:space="preserve">  HHCS, 7/8-9, 3.00 LG, ZINC PLATED</t>
  </si>
  <si>
    <t>F1400000Z</t>
  </si>
  <si>
    <t xml:space="preserve">  WASHERS, 7/8 NOM ID, ZINC PLATED</t>
  </si>
  <si>
    <t>G14C0000Z</t>
  </si>
  <si>
    <t xml:space="preserve">  NUTS, 7/8-9 ZINC PLATED</t>
  </si>
  <si>
    <t>G-450</t>
  </si>
  <si>
    <t>TEST FLANGE 80.25</t>
  </si>
  <si>
    <t>1N-250</t>
  </si>
  <si>
    <t xml:space="preserve">  NIPPLE, CF 4.50 OD</t>
  </si>
  <si>
    <t>1N-NW-25B</t>
  </si>
  <si>
    <t xml:space="preserve">  NIPPLE, NW25</t>
  </si>
  <si>
    <t>1N-075</t>
  </si>
  <si>
    <t>NIPPLE, CF1.33" OD</t>
  </si>
  <si>
    <t>133-1/2QD</t>
  </si>
  <si>
    <t xml:space="preserve">  ADAPTER, TUBE COMPRESSION</t>
  </si>
  <si>
    <t>CRADLE, SHIPPING</t>
  </si>
  <si>
    <t>C06C0220Z</t>
  </si>
  <si>
    <t>HHCS, 3/8-16, 1.38 LG, ZINC PLATED</t>
  </si>
  <si>
    <t>ZINC PLATED STEEL</t>
  </si>
  <si>
    <t>114519-00A</t>
  </si>
  <si>
    <t>(McM) WASHER, FENDER, 3/8 NOM ID, 1.0" OD</t>
  </si>
  <si>
    <t>AISI 316 SST</t>
  </si>
  <si>
    <t>AISI 304/AISI 304L DUAL CERT PER SA-240</t>
  </si>
  <si>
    <t>114510-00S</t>
  </si>
  <si>
    <t>WELDMENT, FLANGE, TEST, 80.25</t>
  </si>
  <si>
    <t>114509-00S</t>
  </si>
  <si>
    <t>PLATE, FLANGE, TEST, 80.25</t>
  </si>
  <si>
    <t>PLT, THK TBD., STOCK</t>
  </si>
  <si>
    <t>PLT, TBD THK, 80.25 OD</t>
  </si>
  <si>
    <t xml:space="preserve">PLATE, STIFFENER, </t>
  </si>
  <si>
    <t>PLT. TBD THK, TBD WD, TBD LG</t>
  </si>
  <si>
    <t xml:space="preserve">PAINT, GRAY, INORGANIC ZINC </t>
  </si>
  <si>
    <t>Inorganic Zinc Carbozinc 11 HS, Color: Grey</t>
  </si>
  <si>
    <t>114525-00S</t>
  </si>
  <si>
    <t>114526-00WS</t>
  </si>
  <si>
    <t xml:space="preserve"> per QP1730-10, and CMTRs are present</t>
  </si>
  <si>
    <t>OUTLINE DRAWING, ADAPTER A-18</t>
  </si>
  <si>
    <t>FINAL INSPECTION DOCUMENT, ADAPTER A-18</t>
  </si>
  <si>
    <t>Saw cut plate to print</t>
  </si>
  <si>
    <t>Secure adapter to shipping cradle.</t>
  </si>
  <si>
    <t>Package adapter for shipping per QP1750-R6</t>
  </si>
  <si>
    <t xml:space="preserve">Test fit the stand to brackets.  Bolt them in place </t>
  </si>
  <si>
    <t>then remove them when the fit is verified.</t>
  </si>
  <si>
    <t xml:space="preserve">Clean stand and set aside until packaging. </t>
  </si>
  <si>
    <t>Inspect weldment and engrave part if it passes</t>
  </si>
  <si>
    <t>Move the component to the Class 5 bakeout room</t>
  </si>
  <si>
    <t>Package stand and hardware in a separate crate</t>
  </si>
  <si>
    <t>WOOD</t>
  </si>
  <si>
    <t>CRATE, 79.00 HIGH, 88 WD, 88 LG</t>
  </si>
  <si>
    <t>CRATE, 73.00 HIGH, 20.00 WD, 20.00 LG</t>
  </si>
  <si>
    <t>114481-00A</t>
  </si>
  <si>
    <t>Blank, 52.25" OD, SHIPPING</t>
  </si>
  <si>
    <t>REFERENCE ONLY, ACTUAL BLANKS/SHIPPING PARTS COMPLETED UNDER W03480</t>
  </si>
  <si>
    <t>114497-00A</t>
  </si>
  <si>
    <t>BLANK, AL, SHIPPING, 80.25 OD, W/ APS</t>
  </si>
  <si>
    <t xml:space="preserve">    114489-00A</t>
  </si>
  <si>
    <t>BRACKET, FILTERS, APS</t>
  </si>
  <si>
    <t xml:space="preserve">    450-250N</t>
  </si>
  <si>
    <t>FLANGE, CF, 4.5" OD, NON-ROTATABLE, THRU HOLES</t>
  </si>
  <si>
    <t>114486-00S</t>
  </si>
  <si>
    <t>AIR PURIFICATION SYSTEM,</t>
  </si>
  <si>
    <t xml:space="preserve">    114621-00WS</t>
  </si>
  <si>
    <t>WELDMENT, AIR PURIFICATION</t>
  </si>
  <si>
    <t xml:space="preserve">        114487-00S</t>
  </si>
  <si>
    <t>FLANGE, AIR PURIFICATION SYSTEM</t>
  </si>
  <si>
    <t xml:space="preserve">        114488-00S</t>
  </si>
  <si>
    <t>TUBE, AIR PURIFICATION SYSTEM</t>
  </si>
  <si>
    <t xml:space="preserve">    4830K136</t>
  </si>
  <si>
    <t>(McM) NIPPLE, 4" LG, THREADED, 1/4 NPT, AISI 304/AISI 304L DUAL CERT PER SA240</t>
  </si>
  <si>
    <t xml:space="preserve">    AMG150C-N02</t>
  </si>
  <si>
    <t>(SMC) WATER ADSORBER, 1/8 STANDARD, 1/4"NPT PORTS</t>
  </si>
  <si>
    <t xml:space="preserve">    AF20-N02-2Z</t>
  </si>
  <si>
    <t>(SMC) FILTER, AIR, 5MICRON PARTICULATE, 1/4" NPT PORTS</t>
  </si>
  <si>
    <t xml:space="preserve">    AMF150C-N02</t>
  </si>
  <si>
    <t>(SMC) FILTER, CARBON ADSORBING, 1/4" NPT PORTS</t>
  </si>
  <si>
    <t xml:space="preserve">    4830K131</t>
  </si>
  <si>
    <t>(McM) NIPPLE, 1" LG, THREADED, 1/4 NPT, AISI 304/AISI 304L DUAL CERT PER SA240</t>
  </si>
  <si>
    <t xml:space="preserve">    91958439</t>
  </si>
  <si>
    <t>(MSC) SCREEN, SUCTION, 1/4" NPT PORT, 100 MESH SIZE</t>
  </si>
  <si>
    <t>F0500000M</t>
  </si>
  <si>
    <t>WASHER, 5/16 NOM ID, 0.065 THK</t>
  </si>
  <si>
    <t>L0500000M</t>
  </si>
  <si>
    <t>LOCK WASHER, 5/16 NOM ID, 0.078 THK</t>
  </si>
  <si>
    <t>C05F0220M</t>
  </si>
  <si>
    <t>HHCS, 5/16-24, 1.38 LG</t>
  </si>
  <si>
    <t>90965A160</t>
  </si>
  <si>
    <t>(McM) WASHER, NARROW, SST, M5</t>
  </si>
  <si>
    <t>LS1000000M</t>
  </si>
  <si>
    <t>LOCK WASHER, #10 NOM ID, 0.047 THK</t>
  </si>
  <si>
    <t>AM4M0100S</t>
  </si>
  <si>
    <t>SHCS, M4 x 0.7 , 10 mm LG</t>
  </si>
  <si>
    <t>AM5M0160S</t>
  </si>
  <si>
    <t>SHCS, M5 x 0.8 , 16 mm LG</t>
  </si>
  <si>
    <t>(NORCAL) GASKET, COPPER, 4.5" CF</t>
  </si>
  <si>
    <t>??</t>
  </si>
  <si>
    <t>WELDMENT, SHIPPING COVER W/ APS, 80.25 OD</t>
  </si>
  <si>
    <t>PLATE, BLANK, 80.25 OD, SHIPPING</t>
  </si>
  <si>
    <t>Issue Material, verify presence of CMTRs</t>
  </si>
  <si>
    <t>QC Witness, Code 145, QC Validation before ANY Setup</t>
  </si>
  <si>
    <r>
      <t>Adhere to QP1730-</t>
    </r>
    <r>
      <rPr>
        <sz val="12"/>
        <color indexed="8"/>
        <rFont val="Arial"/>
        <family val="2"/>
      </rPr>
      <t>10</t>
    </r>
    <r>
      <rPr>
        <sz val="12"/>
        <color indexed="8"/>
        <rFont val="Calibri"/>
        <family val="2"/>
      </rPr>
      <t>§5</t>
    </r>
  </si>
  <si>
    <t xml:space="preserve">QC Witness, Code 145, QC Validation before </t>
  </si>
  <si>
    <t>ANY Setup</t>
  </si>
  <si>
    <t xml:space="preserve">Bend tube to print, maintaining contamination </t>
  </si>
  <si>
    <t>free processes per QP1730-10</t>
  </si>
  <si>
    <t>Steam Clean  component</t>
  </si>
  <si>
    <t>Move to NHA in LIGO building</t>
  </si>
  <si>
    <t>QP1730-10, CONTAMINATION CONTROL PLAN, APPLIES DURING ALL STEPS!!</t>
  </si>
  <si>
    <t>ONLY AUTHORIZED PERSONNEL MAY HANDLE COMPONENTS OF THIS JOB!!!</t>
  </si>
  <si>
    <t>A</t>
  </si>
  <si>
    <t>Machine plate to print, maintaining contamination</t>
  </si>
  <si>
    <t>QC Witness, Code 145, QC Validation before</t>
  </si>
  <si>
    <t xml:space="preserve"> ANY Setup</t>
  </si>
  <si>
    <r>
      <t>free processes per QP1730-10</t>
    </r>
    <r>
      <rPr>
        <sz val="11"/>
        <color indexed="8"/>
        <rFont val="Calibri"/>
        <family val="2"/>
      </rPr>
      <t>§4</t>
    </r>
  </si>
  <si>
    <t>free processes per QP1730-10§4</t>
  </si>
  <si>
    <t>C</t>
  </si>
  <si>
    <t>PERFORM ALL WELDING OPS IN A CLEAN ROOM</t>
  </si>
  <si>
    <t>Clean welding rod and surfaces to be welded with</t>
  </si>
  <si>
    <t>CO2 scrubbing , per QP1750-D2</t>
  </si>
  <si>
    <t>Inspect final weldment to the print</t>
  </si>
  <si>
    <t xml:space="preserve">Min to Clean both sides of the flange to achieve flatness and </t>
  </si>
  <si>
    <t>dimension.  Adhere to QP1730-10</t>
  </si>
  <si>
    <t>Machine flange ID, step, weldprep chamfer</t>
  </si>
  <si>
    <t>Machine flange ID, OD, weldprep chamfer</t>
  </si>
  <si>
    <t>D</t>
  </si>
  <si>
    <t>place spider in roll up to maintain roundness during</t>
  </si>
  <si>
    <t xml:space="preserve"> all ops, adhere to QP1730-10</t>
  </si>
  <si>
    <t xml:space="preserve">Weld seam of roll-up per print.  Adhere to </t>
  </si>
  <si>
    <t>QP1730-10, QP1750-W2</t>
  </si>
  <si>
    <t>Move to NHA in LIGO bay</t>
  </si>
  <si>
    <t>Gather all components in the LIGO welding room</t>
  </si>
  <si>
    <t xml:space="preserve">Ensure all CMTRs accompany material, and handle </t>
  </si>
  <si>
    <t>Clean all weld wire and surfaces to be welded</t>
  </si>
  <si>
    <t>with CO2 scrubbing</t>
  </si>
  <si>
    <t>Assemble fixtures into the tube.</t>
  </si>
  <si>
    <t>ANY Teardown</t>
  </si>
  <si>
    <t>Follow QP1730-10 and QP1750-W2</t>
  </si>
  <si>
    <t xml:space="preserve">Inspect the assembled weldment per the print.  </t>
  </si>
  <si>
    <t>Weld the flanges on</t>
  </si>
  <si>
    <t>Clean per QP1730-10</t>
  </si>
  <si>
    <t>Fit up the flange and reducer plate, oriented per the</t>
  </si>
  <si>
    <t xml:space="preserve"> print and tack in place. </t>
  </si>
  <si>
    <t>Move weldment to VTL</t>
  </si>
  <si>
    <t>Ensure finish requirement of 32 RMS Concentric lay</t>
  </si>
  <si>
    <t>Move piece to TOS</t>
  </si>
  <si>
    <t xml:space="preserve">Machine boltholes, pump out port holes per </t>
  </si>
  <si>
    <t>Move ot NHA</t>
  </si>
  <si>
    <t xml:space="preserve">Clean flange to establish flatness, flange to  </t>
  </si>
  <si>
    <t>reducer plate dimension, finish per print. DO NOT TURN OD OF FLANGE</t>
  </si>
  <si>
    <r>
      <t>Adhere to QP1730-10</t>
    </r>
    <r>
      <rPr>
        <sz val="11"/>
        <color indexed="8"/>
        <rFont val="Calibri"/>
        <family val="2"/>
      </rPr>
      <t>§</t>
    </r>
    <r>
      <rPr>
        <sz val="7.7"/>
        <color indexed="8"/>
        <rFont val="Arial"/>
        <family val="2"/>
      </rPr>
      <t>5</t>
    </r>
  </si>
  <si>
    <t>INSPECT ROLL-UP TO PRINT</t>
  </si>
  <si>
    <t xml:space="preserve">Min to Clean both sides of the flange to achieve </t>
  </si>
  <si>
    <t>flatness and dimension.  Adhere to QP1730-10</t>
  </si>
  <si>
    <t>114492-00S</t>
  </si>
  <si>
    <t>TEST BLANK, 52.25 OD</t>
  </si>
  <si>
    <t>Move to TOS</t>
  </si>
  <si>
    <t>Machine chamfers to print.</t>
  </si>
  <si>
    <r>
      <t>Adhere to QP1730-10</t>
    </r>
    <r>
      <rPr>
        <sz val="11"/>
        <color indexed="8"/>
        <rFont val="Calibri"/>
        <family val="2"/>
      </rPr>
      <t>§</t>
    </r>
    <r>
      <rPr>
        <sz val="11"/>
        <color indexed="8"/>
        <rFont val="Arial"/>
        <family val="2"/>
      </rPr>
      <t>5</t>
    </r>
  </si>
  <si>
    <r>
      <t>Adhere to QP1730-10</t>
    </r>
    <r>
      <rPr>
        <sz val="11"/>
        <color indexed="8"/>
        <rFont val="Calibri"/>
        <family val="2"/>
      </rPr>
      <t>§4</t>
    </r>
  </si>
  <si>
    <t>Move to NHA, in LIGO clean weld room</t>
  </si>
  <si>
    <r>
      <t>Adhere to QP1730-10</t>
    </r>
    <r>
      <rPr>
        <sz val="11"/>
        <color indexed="8"/>
        <rFont val="Calibri"/>
        <family val="2"/>
      </rPr>
      <t>§5</t>
    </r>
  </si>
  <si>
    <t>Machine chamfers per print</t>
  </si>
  <si>
    <r>
      <t xml:space="preserve">the print.  Adhere to QP1730-10 </t>
    </r>
    <r>
      <rPr>
        <sz val="11"/>
        <color indexed="8"/>
        <rFont val="Calibri"/>
        <family val="2"/>
      </rPr>
      <t>§</t>
    </r>
    <r>
      <rPr>
        <sz val="11"/>
        <color indexed="8"/>
        <rFont val="Arial"/>
        <family val="2"/>
      </rPr>
      <t xml:space="preserve"> 5</t>
    </r>
  </si>
  <si>
    <r>
      <t>Adhere to QP1730-10</t>
    </r>
    <r>
      <rPr>
        <sz val="11"/>
        <color indexed="8"/>
        <rFont val="Calibri"/>
        <family val="2"/>
      </rPr>
      <t>§</t>
    </r>
    <r>
      <rPr>
        <sz val="11"/>
        <color indexed="8"/>
        <rFont val="Arial"/>
        <family val="2"/>
      </rPr>
      <t>4</t>
    </r>
  </si>
  <si>
    <r>
      <t>Adhere to QP1730-10</t>
    </r>
    <r>
      <rPr>
        <sz val="11"/>
        <color indexed="8"/>
        <rFont val="Calibri"/>
        <family val="2"/>
      </rPr>
      <t>§4</t>
    </r>
  </si>
  <si>
    <r>
      <t>Adhere to QP1730-10</t>
    </r>
    <r>
      <rPr>
        <sz val="11"/>
        <color indexed="8"/>
        <rFont val="Calibri"/>
        <family val="2"/>
      </rPr>
      <t>§</t>
    </r>
    <r>
      <rPr>
        <sz val="11"/>
        <color indexed="8"/>
        <rFont val="Arial"/>
        <family val="2"/>
      </rPr>
      <t>4</t>
    </r>
  </si>
  <si>
    <t>Last Updated: MKM2 08-25-2010</t>
  </si>
  <si>
    <t>W03477</t>
  </si>
  <si>
    <t>W03477/1</t>
  </si>
  <si>
    <t>W03477/2</t>
  </si>
  <si>
    <t>W03477/3</t>
  </si>
  <si>
    <t>W03477/4</t>
  </si>
  <si>
    <t>W03477/5</t>
  </si>
  <si>
    <t>W03477/6</t>
  </si>
  <si>
    <t>W03477/7</t>
  </si>
  <si>
    <t>W03477/8</t>
  </si>
  <si>
    <t>W03477/9</t>
  </si>
  <si>
    <t>W03477/10</t>
  </si>
  <si>
    <t>W03477/11</t>
  </si>
  <si>
    <t>W03477/12</t>
  </si>
  <si>
    <t>W03477/13</t>
  </si>
  <si>
    <t>W03477/14</t>
  </si>
  <si>
    <t>W03477/15</t>
  </si>
  <si>
    <t>W03477/16</t>
  </si>
  <si>
    <t>W03477/17</t>
  </si>
  <si>
    <t>W03477/18</t>
  </si>
  <si>
    <t>W03477/19</t>
  </si>
  <si>
    <t>W03477/20</t>
  </si>
  <si>
    <t>W03477/21</t>
  </si>
  <si>
    <t>W03477/22</t>
  </si>
  <si>
    <t>PAINTING TO BE DONE BY ABC PAINT, MARE ISLAND, CA. Surface Preparation: SSPC SP-10 (Near White) Blast Cleaning, PRIMER: 2-3 mils DFT Inorganic Zinc Carbozinc 11 HS, Color: Grey PAINT:8-10 mils DFT Carboline 450 -Medium Grey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</si>
</sst>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m/d/yy;@"/>
    <numFmt numFmtId="167" formatCode="&quot;W02602/&quot;#"/>
  </numFmts>
  <fonts count="77">
    <font>
      <sz val="11"/>
      <color theme="1"/>
      <name val="Calibri"/>
      <family val="2"/>
    </font>
    <font>
      <sz val="11"/>
      <color indexed="8"/>
      <name val="Calibri"/>
      <family val="2"/>
    </font>
    <font>
      <sz val="11"/>
      <name val="Arial"/>
      <family val="2"/>
    </font>
    <font>
      <sz val="8"/>
      <name val="Tahoma"/>
      <family val="2"/>
    </font>
    <font>
      <b/>
      <sz val="8"/>
      <name val="Tahoma"/>
      <family val="2"/>
    </font>
    <font>
      <b/>
      <u val="single"/>
      <sz val="8"/>
      <name val="Tahoma"/>
      <family val="2"/>
    </font>
    <font>
      <sz val="12"/>
      <color indexed="8"/>
      <name val="Arial"/>
      <family val="2"/>
    </font>
    <font>
      <sz val="12"/>
      <name val="Century Gothic"/>
      <family val="2"/>
    </font>
    <font>
      <b/>
      <sz val="12"/>
      <color indexed="8"/>
      <name val="Arial"/>
      <family val="2"/>
    </font>
    <font>
      <sz val="12"/>
      <color indexed="8"/>
      <name val="Calibri"/>
      <family val="2"/>
    </font>
    <font>
      <sz val="10"/>
      <name val="Arial"/>
      <family val="0"/>
    </font>
    <font>
      <sz val="11"/>
      <color indexed="8"/>
      <name val="Arial"/>
      <family val="2"/>
    </font>
    <font>
      <sz val="11"/>
      <color indexed="10"/>
      <name val="Arial"/>
      <family val="2"/>
    </font>
    <font>
      <sz val="7.7"/>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7"/>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7"/>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8"/>
      <color indexed="8"/>
      <name val="Arial"/>
      <family val="2"/>
    </font>
    <font>
      <sz val="9"/>
      <color indexed="8"/>
      <name val="Arial"/>
      <family val="2"/>
    </font>
    <font>
      <b/>
      <sz val="11"/>
      <color indexed="8"/>
      <name val="Arial"/>
      <family val="2"/>
    </font>
    <font>
      <b/>
      <sz val="22"/>
      <color indexed="8"/>
      <name val="Arial"/>
      <family val="2"/>
    </font>
    <font>
      <b/>
      <sz val="14"/>
      <color indexed="8"/>
      <name val="Arial"/>
      <family val="2"/>
    </font>
    <font>
      <sz val="11"/>
      <color indexed="9"/>
      <name val="Arial"/>
      <family val="2"/>
    </font>
    <font>
      <sz val="10"/>
      <color indexed="8"/>
      <name val="Arial"/>
      <family val="2"/>
    </font>
    <font>
      <b/>
      <sz val="16"/>
      <color indexed="8"/>
      <name val="Calibri"/>
      <family val="2"/>
    </font>
    <font>
      <u val="single"/>
      <sz val="11"/>
      <color indexed="8"/>
      <name val="Calibri"/>
      <family val="2"/>
    </font>
    <font>
      <b/>
      <u val="single"/>
      <sz val="11"/>
      <color indexed="9"/>
      <name val="Calibri"/>
      <family val="2"/>
    </font>
    <font>
      <b/>
      <sz val="20"/>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7"/>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28"/>
      <color theme="1"/>
      <name val="Arial"/>
      <family val="2"/>
    </font>
    <font>
      <sz val="9"/>
      <color theme="1"/>
      <name val="Arial"/>
      <family val="2"/>
    </font>
    <font>
      <b/>
      <sz val="11"/>
      <color theme="1"/>
      <name val="Arial"/>
      <family val="2"/>
    </font>
    <font>
      <b/>
      <sz val="22"/>
      <color theme="1"/>
      <name val="Arial"/>
      <family val="2"/>
    </font>
    <font>
      <b/>
      <sz val="14"/>
      <color theme="1"/>
      <name val="Arial"/>
      <family val="2"/>
    </font>
    <font>
      <sz val="11"/>
      <color theme="0"/>
      <name val="Arial"/>
      <family val="2"/>
    </font>
    <font>
      <sz val="10"/>
      <color theme="1"/>
      <name val="Arial"/>
      <family val="2"/>
    </font>
    <font>
      <b/>
      <sz val="16"/>
      <color theme="1"/>
      <name val="Calibri"/>
      <family val="2"/>
    </font>
    <font>
      <u val="single"/>
      <sz val="11"/>
      <color theme="1"/>
      <name val="Calibri"/>
      <family val="2"/>
    </font>
    <font>
      <b/>
      <u val="single"/>
      <sz val="11"/>
      <color theme="0"/>
      <name val="Calibri"/>
      <family val="2"/>
    </font>
    <font>
      <b/>
      <sz val="20"/>
      <color theme="1"/>
      <name val="Calibri"/>
      <family val="2"/>
    </font>
    <font>
      <sz val="10"/>
      <color theme="1"/>
      <name val="Calibri"/>
      <family val="2"/>
    </font>
    <font>
      <sz val="12"/>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theme="6"/>
        <bgColor indexed="64"/>
      </patternFill>
    </fill>
    <fill>
      <patternFill patternType="solid">
        <fgColor theme="6" tint="0.7999799847602844"/>
        <bgColor indexed="64"/>
      </patternFill>
    </fill>
    <fill>
      <patternFill patternType="solid">
        <fgColor theme="6"/>
        <bgColor indexed="64"/>
      </patternFill>
    </fill>
    <fill>
      <patternFill patternType="solid">
        <fgColor theme="0" tint="-0.1499900072813034"/>
        <bgColor indexed="64"/>
      </patternFill>
    </fill>
    <fill>
      <patternFill patternType="solid">
        <fgColor indexed="44"/>
        <bgColor indexed="64"/>
      </patternFill>
    </fill>
    <fill>
      <patternFill patternType="solid">
        <fgColor rgb="FF99CCFF"/>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medium"/>
      <right style="thin"/>
      <top style="thin"/>
      <bottom style="thin"/>
    </border>
    <border>
      <left>
        <color indexed="63"/>
      </left>
      <right style="thin"/>
      <top style="medium"/>
      <bottom style="medium"/>
    </border>
    <border>
      <left style="medium"/>
      <right style="thin"/>
      <top style="medium"/>
      <bottom style="thin"/>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color theme="6" tint="0.39998000860214233"/>
      </bottom>
    </border>
    <border>
      <left style="thin"/>
      <right style="medium"/>
      <top style="thin"/>
      <bottom style="thin"/>
    </border>
    <border>
      <left>
        <color indexed="63"/>
      </left>
      <right style="thin"/>
      <top style="medium"/>
      <bottom style="thin"/>
    </border>
    <border>
      <left>
        <color indexed="63"/>
      </left>
      <right style="thin"/>
      <top style="thin"/>
      <bottom style="thin"/>
    </border>
    <border>
      <left style="thin"/>
      <right>
        <color indexed="63"/>
      </right>
      <top style="medium"/>
      <bottom>
        <color indexed="63"/>
      </bottom>
    </border>
    <border>
      <left style="medium"/>
      <right style="medium"/>
      <top style="medium"/>
      <bottom style="thin"/>
    </border>
    <border>
      <left style="medium"/>
      <right style="medium"/>
      <top style="thin"/>
      <bottom style="thin"/>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0" fillId="32" borderId="7">
      <alignment/>
      <protection/>
    </xf>
    <xf numFmtId="0" fontId="0" fillId="33"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0" borderId="0" applyNumberFormat="0" applyFill="0" applyBorder="0" applyAlignment="0" applyProtection="0"/>
  </cellStyleXfs>
  <cellXfs count="219">
    <xf numFmtId="0" fontId="0" fillId="0" borderId="0" xfId="0" applyFont="1" applyAlignment="1">
      <alignment/>
    </xf>
    <xf numFmtId="0" fontId="62" fillId="0" borderId="0" xfId="0" applyFont="1" applyFill="1" applyAlignment="1">
      <alignment vertical="center"/>
    </xf>
    <xf numFmtId="0" fontId="62" fillId="0" borderId="0" xfId="0" applyFont="1" applyFill="1" applyAlignment="1">
      <alignment horizontal="center" vertical="center"/>
    </xf>
    <xf numFmtId="0" fontId="63" fillId="0" borderId="0" xfId="0" applyFont="1" applyFill="1" applyAlignment="1">
      <alignment horizontal="left" vertical="center"/>
    </xf>
    <xf numFmtId="0" fontId="62" fillId="0" borderId="0" xfId="0" applyFont="1" applyFill="1" applyAlignment="1">
      <alignment vertical="center" shrinkToFit="1"/>
    </xf>
    <xf numFmtId="0" fontId="63" fillId="0" borderId="0" xfId="0" applyFont="1" applyFill="1" applyAlignment="1">
      <alignment vertical="center" shrinkToFit="1"/>
    </xf>
    <xf numFmtId="0" fontId="63" fillId="0" borderId="0" xfId="0" applyFont="1" applyFill="1" applyAlignment="1">
      <alignment horizontal="center" vertical="center"/>
    </xf>
    <xf numFmtId="166" fontId="62" fillId="0" borderId="0" xfId="0" applyNumberFormat="1" applyFont="1" applyFill="1" applyAlignment="1">
      <alignment horizontal="center" vertical="center"/>
    </xf>
    <xf numFmtId="0" fontId="62" fillId="0" borderId="11" xfId="0" applyFont="1" applyFill="1" applyBorder="1" applyAlignment="1">
      <alignment horizontal="center" vertical="center" shrinkToFit="1"/>
    </xf>
    <xf numFmtId="0" fontId="64" fillId="0" borderId="11" xfId="0" applyFont="1" applyFill="1" applyBorder="1" applyAlignment="1">
      <alignment horizontal="center" vertical="center" wrapText="1"/>
    </xf>
    <xf numFmtId="166" fontId="62" fillId="0" borderId="11" xfId="0" applyNumberFormat="1" applyFont="1" applyFill="1" applyBorder="1" applyAlignment="1">
      <alignment horizontal="center" vertical="center" shrinkToFit="1"/>
    </xf>
    <xf numFmtId="0" fontId="62" fillId="0" borderId="12" xfId="0" applyFont="1" applyFill="1" applyBorder="1" applyAlignment="1">
      <alignment horizontal="center" vertical="center"/>
    </xf>
    <xf numFmtId="0" fontId="62" fillId="0" borderId="7" xfId="0" applyFont="1" applyFill="1" applyBorder="1" applyAlignment="1">
      <alignment horizontal="center" vertical="center"/>
    </xf>
    <xf numFmtId="0" fontId="62" fillId="0" borderId="7" xfId="0" applyFont="1" applyFill="1" applyBorder="1" applyAlignment="1">
      <alignment vertical="center"/>
    </xf>
    <xf numFmtId="0" fontId="62" fillId="0" borderId="7" xfId="0" applyFont="1" applyFill="1" applyBorder="1" applyAlignment="1">
      <alignment horizontal="left" vertical="center"/>
    </xf>
    <xf numFmtId="166" fontId="62" fillId="0" borderId="7" xfId="0" applyNumberFormat="1" applyFont="1" applyFill="1" applyBorder="1" applyAlignment="1">
      <alignment horizontal="center" vertical="center"/>
    </xf>
    <xf numFmtId="0" fontId="62" fillId="0" borderId="0" xfId="0" applyFont="1" applyFill="1" applyAlignment="1">
      <alignment horizontal="left" vertical="center"/>
    </xf>
    <xf numFmtId="0" fontId="63" fillId="0" borderId="0" xfId="0" applyFont="1" applyFill="1" applyAlignment="1">
      <alignment horizontal="right" vertical="center" shrinkToFit="1"/>
    </xf>
    <xf numFmtId="0" fontId="62" fillId="0" borderId="0" xfId="0" applyFont="1" applyFill="1" applyBorder="1" applyAlignment="1" applyProtection="1">
      <alignment vertical="center"/>
      <protection locked="0"/>
    </xf>
    <xf numFmtId="0" fontId="62" fillId="0" borderId="0" xfId="0" applyNumberFormat="1" applyFont="1" applyFill="1" applyAlignment="1">
      <alignment horizontal="center" vertical="center"/>
    </xf>
    <xf numFmtId="0" fontId="62" fillId="0" borderId="13" xfId="0" applyFont="1" applyFill="1" applyBorder="1" applyAlignment="1">
      <alignment horizontal="center" vertical="center" shrinkToFit="1"/>
    </xf>
    <xf numFmtId="0" fontId="62" fillId="0" borderId="14" xfId="0" applyFont="1" applyFill="1" applyBorder="1" applyAlignment="1">
      <alignment horizontal="center" vertical="center"/>
    </xf>
    <xf numFmtId="0" fontId="62" fillId="0" borderId="15" xfId="0" applyFont="1" applyFill="1" applyBorder="1" applyAlignment="1">
      <alignment horizontal="center" vertical="center"/>
    </xf>
    <xf numFmtId="0" fontId="62" fillId="0" borderId="15" xfId="0" applyFont="1" applyFill="1" applyBorder="1" applyAlignment="1">
      <alignment vertical="center"/>
    </xf>
    <xf numFmtId="0" fontId="62" fillId="0" borderId="15" xfId="0" applyFont="1" applyFill="1" applyBorder="1" applyAlignment="1">
      <alignment horizontal="left" vertical="center"/>
    </xf>
    <xf numFmtId="166" fontId="62" fillId="0" borderId="15" xfId="0" applyNumberFormat="1" applyFont="1" applyFill="1" applyBorder="1" applyAlignment="1">
      <alignment horizontal="center" vertical="center"/>
    </xf>
    <xf numFmtId="0" fontId="62" fillId="0" borderId="16" xfId="0" applyFont="1" applyFill="1" applyBorder="1" applyAlignment="1">
      <alignment vertical="center" shrinkToFit="1"/>
    </xf>
    <xf numFmtId="0" fontId="62" fillId="0" borderId="17" xfId="0" applyFont="1" applyFill="1" applyBorder="1" applyAlignment="1">
      <alignment vertical="center" shrinkToFit="1"/>
    </xf>
    <xf numFmtId="0" fontId="62" fillId="0" borderId="17" xfId="0" applyFont="1" applyFill="1" applyBorder="1" applyAlignment="1">
      <alignment horizontal="center" vertical="center"/>
    </xf>
    <xf numFmtId="0" fontId="62" fillId="0" borderId="0" xfId="0" applyFont="1" applyAlignment="1" applyProtection="1">
      <alignment vertical="center"/>
      <protection locked="0"/>
    </xf>
    <xf numFmtId="0" fontId="62" fillId="0" borderId="18" xfId="0" applyFont="1" applyBorder="1" applyAlignment="1" applyProtection="1">
      <alignment vertical="center"/>
      <protection locked="0"/>
    </xf>
    <xf numFmtId="0" fontId="62" fillId="0" borderId="19" xfId="0" applyFont="1" applyBorder="1" applyAlignment="1" applyProtection="1">
      <alignment vertical="center"/>
      <protection locked="0"/>
    </xf>
    <xf numFmtId="0" fontId="65" fillId="0" borderId="19" xfId="0" applyFont="1" applyBorder="1" applyAlignment="1" applyProtection="1">
      <alignment vertical="center"/>
      <protection locked="0"/>
    </xf>
    <xf numFmtId="0" fontId="2" fillId="0" borderId="19" xfId="0" applyNumberFormat="1" applyFont="1" applyBorder="1" applyAlignment="1" applyProtection="1">
      <alignment vertical="center"/>
      <protection locked="0"/>
    </xf>
    <xf numFmtId="0" fontId="62" fillId="0" borderId="20" xfId="0" applyFont="1" applyBorder="1" applyAlignment="1" applyProtection="1">
      <alignment horizontal="right" vertical="center"/>
      <protection locked="0"/>
    </xf>
    <xf numFmtId="0" fontId="62" fillId="0" borderId="21" xfId="0" applyFont="1" applyBorder="1" applyAlignment="1" applyProtection="1">
      <alignment vertical="center"/>
      <protection locked="0"/>
    </xf>
    <xf numFmtId="0" fontId="62" fillId="0" borderId="0" xfId="0" applyFont="1" applyBorder="1" applyAlignment="1" applyProtection="1">
      <alignment vertical="center"/>
      <protection locked="0"/>
    </xf>
    <xf numFmtId="0" fontId="62" fillId="0" borderId="0" xfId="0" applyFont="1" applyBorder="1" applyAlignment="1" applyProtection="1">
      <alignment horizontal="right" vertical="center"/>
      <protection locked="0"/>
    </xf>
    <xf numFmtId="167" fontId="66" fillId="0" borderId="0" xfId="0" applyNumberFormat="1" applyFont="1" applyBorder="1" applyAlignment="1" applyProtection="1">
      <alignment horizontal="left" vertical="center"/>
      <protection locked="0"/>
    </xf>
    <xf numFmtId="0" fontId="62" fillId="0" borderId="22" xfId="0" applyFont="1" applyBorder="1" applyAlignment="1" applyProtection="1">
      <alignment vertical="center"/>
      <protection locked="0"/>
    </xf>
    <xf numFmtId="0" fontId="67" fillId="0" borderId="0" xfId="0" applyFont="1" applyBorder="1" applyAlignment="1" applyProtection="1">
      <alignment horizontal="right" vertical="center"/>
      <protection locked="0"/>
    </xf>
    <xf numFmtId="0" fontId="68" fillId="0" borderId="0" xfId="0" applyFont="1" applyBorder="1" applyAlignment="1" applyProtection="1">
      <alignment vertical="center"/>
      <protection locked="0"/>
    </xf>
    <xf numFmtId="166" fontId="62" fillId="0" borderId="0" xfId="0" applyNumberFormat="1" applyFont="1" applyBorder="1" applyAlignment="1" applyProtection="1">
      <alignment vertical="center"/>
      <protection locked="0"/>
    </xf>
    <xf numFmtId="0" fontId="62" fillId="0" borderId="20" xfId="0" applyFont="1" applyBorder="1" applyAlignment="1" applyProtection="1">
      <alignment vertical="center"/>
      <protection locked="0"/>
    </xf>
    <xf numFmtId="0" fontId="62" fillId="0" borderId="23" xfId="0" applyFont="1" applyBorder="1" applyAlignment="1" applyProtection="1">
      <alignment vertical="center"/>
      <protection locked="0"/>
    </xf>
    <xf numFmtId="0" fontId="62" fillId="0" borderId="24" xfId="0" applyFont="1" applyBorder="1" applyAlignment="1" applyProtection="1">
      <alignment vertical="center"/>
      <protection locked="0"/>
    </xf>
    <xf numFmtId="0" fontId="62" fillId="0" borderId="25" xfId="0" applyFont="1" applyBorder="1" applyAlignment="1" applyProtection="1">
      <alignment vertical="center"/>
      <protection locked="0"/>
    </xf>
    <xf numFmtId="0" fontId="62" fillId="0" borderId="0" xfId="0" applyFont="1" applyAlignment="1" applyProtection="1">
      <alignment horizontal="right" vertical="center"/>
      <protection locked="0"/>
    </xf>
    <xf numFmtId="0" fontId="62" fillId="0" borderId="0" xfId="0" applyFont="1" applyAlignment="1" applyProtection="1">
      <alignment horizontal="right" vertical="center" shrinkToFit="1"/>
      <protection locked="0"/>
    </xf>
    <xf numFmtId="0" fontId="62" fillId="0" borderId="0" xfId="0" applyFont="1" applyAlignment="1" applyProtection="1">
      <alignment vertical="center" shrinkToFit="1"/>
      <protection locked="0"/>
    </xf>
    <xf numFmtId="0" fontId="62" fillId="0" borderId="26" xfId="0" applyFont="1" applyBorder="1" applyAlignment="1" applyProtection="1">
      <alignment horizontal="center" vertical="center"/>
      <protection locked="0"/>
    </xf>
    <xf numFmtId="0" fontId="62" fillId="0" borderId="16" xfId="0" applyFont="1" applyBorder="1" applyAlignment="1" applyProtection="1">
      <alignment horizontal="center" vertical="center"/>
      <protection locked="0"/>
    </xf>
    <xf numFmtId="0" fontId="62" fillId="0" borderId="16" xfId="0" applyFont="1" applyBorder="1" applyAlignment="1" applyProtection="1">
      <alignment vertical="center"/>
      <protection locked="0"/>
    </xf>
    <xf numFmtId="0" fontId="62" fillId="0" borderId="17" xfId="0" applyFont="1" applyBorder="1" applyAlignment="1" applyProtection="1">
      <alignment vertical="center"/>
      <protection locked="0"/>
    </xf>
    <xf numFmtId="0" fontId="62" fillId="0" borderId="27" xfId="0" applyFont="1" applyBorder="1" applyAlignment="1" applyProtection="1">
      <alignment vertical="center"/>
      <protection locked="0"/>
    </xf>
    <xf numFmtId="0" fontId="62" fillId="0" borderId="17" xfId="0" applyFont="1" applyBorder="1" applyAlignment="1" applyProtection="1">
      <alignment horizontal="center" vertical="center"/>
      <protection locked="0"/>
    </xf>
    <xf numFmtId="0" fontId="62" fillId="12" borderId="28" xfId="0" applyFont="1" applyFill="1" applyBorder="1" applyAlignment="1" applyProtection="1">
      <alignment horizontal="center" vertical="center"/>
      <protection locked="0"/>
    </xf>
    <xf numFmtId="0" fontId="62" fillId="12" borderId="21" xfId="0" applyFont="1" applyFill="1" applyBorder="1" applyAlignment="1" applyProtection="1">
      <alignment horizontal="center" vertical="center"/>
      <protection locked="0"/>
    </xf>
    <xf numFmtId="0" fontId="62" fillId="12" borderId="21" xfId="0" applyFont="1" applyFill="1" applyBorder="1" applyAlignment="1" applyProtection="1">
      <alignment vertical="center"/>
      <protection locked="0"/>
    </xf>
    <xf numFmtId="0" fontId="62" fillId="12" borderId="0" xfId="0" applyFont="1" applyFill="1" applyBorder="1" applyAlignment="1" applyProtection="1">
      <alignment vertical="center"/>
      <protection locked="0"/>
    </xf>
    <xf numFmtId="0" fontId="62" fillId="12" borderId="22" xfId="0" applyFont="1" applyFill="1" applyBorder="1" applyAlignment="1" applyProtection="1">
      <alignment vertical="center"/>
      <protection locked="0"/>
    </xf>
    <xf numFmtId="0" fontId="62" fillId="0" borderId="28" xfId="0" applyFont="1" applyBorder="1" applyAlignment="1" applyProtection="1">
      <alignment horizontal="center" vertical="center"/>
      <protection locked="0"/>
    </xf>
    <xf numFmtId="0" fontId="62" fillId="0" borderId="21" xfId="0" applyFont="1" applyBorder="1" applyAlignment="1" applyProtection="1">
      <alignment horizontal="center" vertical="center"/>
      <protection locked="0"/>
    </xf>
    <xf numFmtId="0" fontId="62" fillId="0" borderId="29" xfId="0" applyFont="1" applyBorder="1" applyAlignment="1" applyProtection="1">
      <alignment horizontal="center" vertical="center"/>
      <protection locked="0"/>
    </xf>
    <xf numFmtId="0" fontId="62" fillId="0" borderId="23" xfId="0" applyFont="1" applyBorder="1" applyAlignment="1" applyProtection="1">
      <alignment horizontal="center" vertical="center"/>
      <protection locked="0"/>
    </xf>
    <xf numFmtId="0" fontId="62" fillId="0" borderId="24" xfId="0" applyFont="1" applyBorder="1" applyAlignment="1" applyProtection="1">
      <alignment horizontal="right" vertical="center"/>
      <protection locked="0"/>
    </xf>
    <xf numFmtId="0" fontId="62" fillId="0" borderId="0" xfId="0" applyFont="1" applyBorder="1" applyAlignment="1" applyProtection="1">
      <alignment vertical="center"/>
      <protection/>
    </xf>
    <xf numFmtId="0" fontId="62" fillId="0" borderId="21" xfId="0" applyFont="1" applyBorder="1" applyAlignment="1" applyProtection="1">
      <alignment vertical="center"/>
      <protection/>
    </xf>
    <xf numFmtId="0" fontId="69" fillId="0" borderId="11" xfId="0" applyNumberFormat="1" applyFont="1" applyFill="1" applyBorder="1" applyAlignment="1">
      <alignment horizontal="center" vertical="center" wrapText="1"/>
    </xf>
    <xf numFmtId="0" fontId="47" fillId="34" borderId="30" xfId="0" applyFont="1" applyFill="1" applyBorder="1" applyAlignment="1">
      <alignment horizontal="center" vertical="center" wrapText="1"/>
    </xf>
    <xf numFmtId="0" fontId="0" fillId="35" borderId="30" xfId="0" applyFont="1" applyFill="1" applyBorder="1" applyAlignment="1">
      <alignment horizontal="center" vertical="center"/>
    </xf>
    <xf numFmtId="0" fontId="70" fillId="35" borderId="30" xfId="0" applyFont="1" applyFill="1" applyBorder="1" applyAlignment="1">
      <alignment horizontal="center" vertical="center"/>
    </xf>
    <xf numFmtId="0" fontId="47"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47" fillId="34" borderId="0" xfId="0" applyFont="1" applyFill="1" applyBorder="1" applyAlignment="1">
      <alignment horizontal="center" vertical="center" wrapText="1"/>
    </xf>
    <xf numFmtId="0" fontId="0" fillId="35" borderId="0" xfId="0" applyFont="1" applyFill="1" applyBorder="1" applyAlignment="1">
      <alignment horizontal="center" vertical="center"/>
    </xf>
    <xf numFmtId="0" fontId="70" fillId="35" borderId="0" xfId="0" applyFont="1" applyFill="1" applyBorder="1" applyAlignment="1">
      <alignment horizontal="center" vertical="center"/>
    </xf>
    <xf numFmtId="0" fontId="71" fillId="0" borderId="0" xfId="0" applyFont="1" applyAlignment="1">
      <alignment/>
    </xf>
    <xf numFmtId="0" fontId="0" fillId="0" borderId="0" xfId="0" applyAlignment="1">
      <alignment wrapText="1"/>
    </xf>
    <xf numFmtId="0" fontId="71" fillId="0" borderId="0" xfId="0" applyFont="1" applyAlignment="1">
      <alignment horizontal="center" vertical="center"/>
    </xf>
    <xf numFmtId="0" fontId="0" fillId="0" borderId="0" xfId="0" applyFont="1" applyAlignment="1">
      <alignment horizontal="center" vertical="center"/>
    </xf>
    <xf numFmtId="0" fontId="0" fillId="4" borderId="0" xfId="0" applyFill="1" applyBorder="1" applyAlignment="1">
      <alignment/>
    </xf>
    <xf numFmtId="0" fontId="0" fillId="35" borderId="0" xfId="0" applyNumberFormat="1" applyFont="1" applyFill="1" applyBorder="1" applyAlignment="1">
      <alignment horizontal="center" vertical="center"/>
    </xf>
    <xf numFmtId="0" fontId="72" fillId="36" borderId="0" xfId="0" applyFont="1" applyFill="1" applyBorder="1" applyAlignment="1">
      <alignment horizontal="center" vertical="center"/>
    </xf>
    <xf numFmtId="0" fontId="72" fillId="36" borderId="0" xfId="0" applyFont="1" applyFill="1" applyBorder="1" applyAlignment="1">
      <alignment horizontal="center" vertical="center" wrapText="1"/>
    </xf>
    <xf numFmtId="0" fontId="0" fillId="0" borderId="0" xfId="0" applyAlignment="1">
      <alignment shrinkToFit="1"/>
    </xf>
    <xf numFmtId="0" fontId="72" fillId="36" borderId="0" xfId="0" applyFont="1" applyFill="1" applyBorder="1" applyAlignment="1">
      <alignment horizontal="center" vertical="center" shrinkToFit="1"/>
    </xf>
    <xf numFmtId="0" fontId="73" fillId="35" borderId="0" xfId="0" applyFont="1" applyFill="1" applyBorder="1" applyAlignment="1" applyProtection="1">
      <alignment horizontal="right" shrinkToFit="1"/>
      <protection locked="0"/>
    </xf>
    <xf numFmtId="0" fontId="0" fillId="35" borderId="0" xfId="0" applyFont="1" applyFill="1" applyBorder="1" applyAlignment="1" applyProtection="1">
      <alignment horizontal="center" vertical="center"/>
      <protection/>
    </xf>
    <xf numFmtId="0" fontId="74" fillId="35" borderId="0" xfId="0" applyNumberFormat="1" applyFont="1" applyFill="1" applyBorder="1" applyAlignment="1">
      <alignment horizontal="left" vertical="center" wrapText="1"/>
    </xf>
    <xf numFmtId="0" fontId="75" fillId="0" borderId="31" xfId="0" applyFont="1" applyFill="1" applyBorder="1" applyAlignment="1">
      <alignment vertical="center" wrapText="1"/>
    </xf>
    <xf numFmtId="0" fontId="75" fillId="0" borderId="7" xfId="0" applyFont="1" applyFill="1" applyBorder="1" applyAlignment="1">
      <alignment vertical="center" wrapText="1" shrinkToFit="1"/>
    </xf>
    <xf numFmtId="0" fontId="75" fillId="0" borderId="15" xfId="0" applyFont="1" applyFill="1" applyBorder="1" applyAlignment="1">
      <alignment vertical="center" wrapText="1" shrinkToFit="1"/>
    </xf>
    <xf numFmtId="0" fontId="75" fillId="0" borderId="32" xfId="0" applyNumberFormat="1" applyFont="1" applyFill="1" applyBorder="1" applyAlignment="1">
      <alignment horizontal="center" vertical="center" shrinkToFit="1"/>
    </xf>
    <xf numFmtId="0" fontId="75" fillId="0" borderId="33" xfId="0" applyNumberFormat="1" applyFont="1" applyFill="1" applyBorder="1" applyAlignment="1">
      <alignment horizontal="center" vertical="center" shrinkToFit="1"/>
    </xf>
    <xf numFmtId="0" fontId="69" fillId="0" borderId="0" xfId="0" applyFont="1" applyAlignment="1" applyProtection="1">
      <alignment vertical="center"/>
      <protection locked="0"/>
    </xf>
    <xf numFmtId="0" fontId="62" fillId="0" borderId="15" xfId="0" applyFont="1" applyFill="1" applyBorder="1" applyAlignment="1">
      <alignment vertical="center" wrapText="1" shrinkToFit="1"/>
    </xf>
    <xf numFmtId="0" fontId="62" fillId="0" borderId="7" xfId="0" applyFont="1" applyFill="1" applyBorder="1" applyAlignment="1">
      <alignment vertical="center" wrapText="1" shrinkToFit="1"/>
    </xf>
    <xf numFmtId="49" fontId="7" fillId="0" borderId="7" xfId="0" applyNumberFormat="1" applyFont="1" applyBorder="1" applyAlignment="1">
      <alignment/>
    </xf>
    <xf numFmtId="0" fontId="7" fillId="0" borderId="7" xfId="0" applyFont="1" applyBorder="1" applyAlignment="1">
      <alignment/>
    </xf>
    <xf numFmtId="0" fontId="62" fillId="0" borderId="0" xfId="0" applyFont="1" applyFill="1" applyAlignment="1">
      <alignment vertical="center" wrapText="1" shrinkToFit="1"/>
    </xf>
    <xf numFmtId="0" fontId="62" fillId="0" borderId="11" xfId="0" applyFont="1" applyFill="1" applyBorder="1" applyAlignment="1">
      <alignment horizontal="center" vertical="center" wrapText="1" shrinkToFit="1"/>
    </xf>
    <xf numFmtId="0" fontId="7" fillId="0" borderId="7" xfId="0" applyFont="1" applyBorder="1" applyAlignment="1">
      <alignment horizontal="right" wrapText="1"/>
    </xf>
    <xf numFmtId="0" fontId="62" fillId="0" borderId="0" xfId="0" applyFont="1" applyBorder="1" applyAlignment="1" applyProtection="1">
      <alignment horizontal="center" vertical="center"/>
      <protection/>
    </xf>
    <xf numFmtId="0" fontId="62" fillId="0" borderId="22" xfId="0" applyFont="1" applyBorder="1" applyAlignment="1" applyProtection="1">
      <alignment horizontal="center" vertical="center"/>
      <protection locked="0"/>
    </xf>
    <xf numFmtId="0" fontId="7" fillId="0" borderId="7" xfId="0" applyFont="1" applyBorder="1" applyAlignment="1">
      <alignment horizontal="left"/>
    </xf>
    <xf numFmtId="0" fontId="7" fillId="0" borderId="7" xfId="0" applyFont="1" applyBorder="1" applyAlignment="1">
      <alignment horizontal="center" vertical="center"/>
    </xf>
    <xf numFmtId="14" fontId="62" fillId="0" borderId="7" xfId="0" applyNumberFormat="1" applyFont="1" applyFill="1" applyBorder="1" applyAlignment="1">
      <alignment horizontal="center" vertical="center"/>
    </xf>
    <xf numFmtId="0" fontId="62" fillId="0" borderId="0" xfId="0" applyFont="1" applyAlignment="1" applyProtection="1">
      <alignment horizontal="center" vertical="center"/>
      <protection locked="0"/>
    </xf>
    <xf numFmtId="0" fontId="7" fillId="0" borderId="7" xfId="0" applyFont="1" applyBorder="1" applyAlignment="1">
      <alignment wrapText="1"/>
    </xf>
    <xf numFmtId="0" fontId="7" fillId="32" borderId="7" xfId="57" applyFont="1">
      <alignment/>
      <protection/>
    </xf>
    <xf numFmtId="0" fontId="7" fillId="32" borderId="7" xfId="57" applyFont="1" applyAlignment="1">
      <alignment horizontal="center"/>
      <protection/>
    </xf>
    <xf numFmtId="0" fontId="7" fillId="0" borderId="7" xfId="0" applyFont="1" applyBorder="1" applyAlignment="1">
      <alignment horizontal="center"/>
    </xf>
    <xf numFmtId="14" fontId="7" fillId="0" borderId="7" xfId="0" applyNumberFormat="1" applyFont="1" applyBorder="1" applyAlignment="1">
      <alignment horizontal="right"/>
    </xf>
    <xf numFmtId="0" fontId="6" fillId="0" borderId="31" xfId="0" applyFont="1" applyFill="1" applyBorder="1" applyAlignment="1">
      <alignment vertical="center" wrapText="1"/>
    </xf>
    <xf numFmtId="0" fontId="62" fillId="37" borderId="12" xfId="0" applyFont="1" applyFill="1" applyBorder="1" applyAlignment="1">
      <alignment horizontal="center" vertical="center"/>
    </xf>
    <xf numFmtId="0" fontId="62" fillId="37" borderId="7" xfId="0" applyFont="1" applyFill="1" applyBorder="1" applyAlignment="1">
      <alignment horizontal="center" vertical="center"/>
    </xf>
    <xf numFmtId="0" fontId="62" fillId="37" borderId="7" xfId="0" applyFont="1" applyFill="1" applyBorder="1" applyAlignment="1">
      <alignment vertical="center"/>
    </xf>
    <xf numFmtId="49" fontId="7" fillId="37" borderId="7" xfId="57" applyNumberFormat="1" applyFont="1" applyFill="1" applyAlignment="1">
      <alignment horizontal="left"/>
      <protection/>
    </xf>
    <xf numFmtId="0" fontId="7" fillId="37" borderId="7" xfId="57" applyFont="1" applyFill="1">
      <alignment/>
      <protection/>
    </xf>
    <xf numFmtId="0" fontId="7" fillId="37" borderId="7" xfId="57" applyFont="1" applyFill="1" applyAlignment="1">
      <alignment horizontal="center"/>
      <protection/>
    </xf>
    <xf numFmtId="0" fontId="7" fillId="37" borderId="7" xfId="0" applyFont="1" applyFill="1" applyBorder="1" applyAlignment="1">
      <alignment horizontal="center"/>
    </xf>
    <xf numFmtId="0" fontId="7" fillId="37" borderId="7" xfId="0" applyFont="1" applyFill="1" applyBorder="1" applyAlignment="1">
      <alignment horizontal="right" wrapText="1"/>
    </xf>
    <xf numFmtId="14" fontId="7" fillId="37" borderId="7" xfId="0" applyNumberFormat="1" applyFont="1" applyFill="1" applyBorder="1" applyAlignment="1">
      <alignment horizontal="right"/>
    </xf>
    <xf numFmtId="0" fontId="7" fillId="37" borderId="7" xfId="0" applyFont="1" applyFill="1" applyBorder="1" applyAlignment="1">
      <alignment/>
    </xf>
    <xf numFmtId="166" fontId="62" fillId="37" borderId="7" xfId="0" applyNumberFormat="1" applyFont="1" applyFill="1" applyBorder="1" applyAlignment="1">
      <alignment horizontal="center" vertical="center"/>
    </xf>
    <xf numFmtId="0" fontId="6" fillId="37" borderId="31" xfId="0" applyFont="1" applyFill="1" applyBorder="1" applyAlignment="1">
      <alignment vertical="center" wrapText="1"/>
    </xf>
    <xf numFmtId="0" fontId="62" fillId="37" borderId="7" xfId="0" applyFont="1" applyFill="1" applyBorder="1" applyAlignment="1">
      <alignment horizontal="left" vertical="center"/>
    </xf>
    <xf numFmtId="0" fontId="6" fillId="0" borderId="31" xfId="0" applyFont="1" applyFill="1" applyBorder="1" applyAlignment="1">
      <alignment horizontal="center" vertical="center" wrapText="1"/>
    </xf>
    <xf numFmtId="0" fontId="7" fillId="0" borderId="31" xfId="0" applyFont="1" applyBorder="1" applyAlignment="1">
      <alignment/>
    </xf>
    <xf numFmtId="0" fontId="62" fillId="37" borderId="31" xfId="0" applyFont="1" applyFill="1" applyBorder="1" applyAlignment="1">
      <alignment horizontal="center" vertical="center"/>
    </xf>
    <xf numFmtId="0" fontId="69" fillId="0" borderId="34" xfId="0" applyFont="1" applyFill="1" applyBorder="1" applyAlignment="1">
      <alignment horizontal="center" vertical="center" wrapText="1" shrinkToFit="1"/>
    </xf>
    <xf numFmtId="0" fontId="62" fillId="37" borderId="7" xfId="0" applyFont="1" applyFill="1" applyBorder="1" applyAlignment="1">
      <alignment vertical="center" wrapText="1" shrinkToFit="1"/>
    </xf>
    <xf numFmtId="0" fontId="7" fillId="37" borderId="7" xfId="0" applyFont="1" applyFill="1" applyBorder="1" applyAlignment="1">
      <alignment horizontal="center" vertical="center"/>
    </xf>
    <xf numFmtId="166" fontId="66" fillId="0" borderId="0" xfId="0" applyNumberFormat="1" applyFont="1" applyBorder="1" applyAlignment="1" applyProtection="1">
      <alignment vertical="center"/>
      <protection/>
    </xf>
    <xf numFmtId="0" fontId="62" fillId="0" borderId="0" xfId="0" applyFont="1" applyFill="1" applyBorder="1" applyAlignment="1">
      <alignment vertical="center"/>
    </xf>
    <xf numFmtId="0" fontId="62" fillId="0" borderId="0" xfId="0" applyFont="1" applyFill="1" applyBorder="1" applyAlignment="1">
      <alignment horizontal="center" vertical="center" shrinkToFit="1"/>
    </xf>
    <xf numFmtId="0" fontId="62" fillId="37" borderId="0" xfId="0" applyFont="1" applyFill="1" applyBorder="1" applyAlignment="1">
      <alignment vertical="center"/>
    </xf>
    <xf numFmtId="0" fontId="62" fillId="37" borderId="0" xfId="0" applyFont="1" applyFill="1" applyBorder="1" applyAlignment="1">
      <alignment horizontal="center" vertical="center"/>
    </xf>
    <xf numFmtId="0" fontId="62" fillId="0" borderId="35" xfId="0" applyFont="1" applyFill="1" applyBorder="1" applyAlignment="1">
      <alignment horizontal="right" vertical="center"/>
    </xf>
    <xf numFmtId="0" fontId="62" fillId="0" borderId="36" xfId="0" applyFont="1" applyFill="1" applyBorder="1" applyAlignment="1">
      <alignment horizontal="center" vertical="center" shrinkToFit="1"/>
    </xf>
    <xf numFmtId="0" fontId="7" fillId="37" borderId="7" xfId="0" applyFont="1" applyFill="1" applyBorder="1" applyAlignment="1">
      <alignment horizontal="center" wrapText="1"/>
    </xf>
    <xf numFmtId="0" fontId="62" fillId="37" borderId="0" xfId="0" applyFont="1" applyFill="1" applyAlignment="1">
      <alignment vertical="center"/>
    </xf>
    <xf numFmtId="0" fontId="75" fillId="37" borderId="7" xfId="0" applyFont="1" applyFill="1" applyBorder="1" applyAlignment="1">
      <alignment horizontal="center" vertical="center" wrapText="1" shrinkToFit="1"/>
    </xf>
    <xf numFmtId="49" fontId="7" fillId="37" borderId="7" xfId="57" applyNumberFormat="1" applyFont="1" applyFill="1" applyAlignment="1">
      <alignment horizontal="center"/>
      <protection/>
    </xf>
    <xf numFmtId="49" fontId="7" fillId="37" borderId="7" xfId="0" applyNumberFormat="1" applyFont="1" applyFill="1" applyBorder="1" applyAlignment="1">
      <alignment/>
    </xf>
    <xf numFmtId="0" fontId="7" fillId="0" borderId="7" xfId="0" applyFont="1" applyFill="1" applyBorder="1" applyAlignment="1">
      <alignment horizontal="center" wrapText="1"/>
    </xf>
    <xf numFmtId="0" fontId="7" fillId="0" borderId="7" xfId="0" applyFont="1" applyFill="1" applyBorder="1" applyAlignment="1">
      <alignment horizontal="right" wrapText="1"/>
    </xf>
    <xf numFmtId="0" fontId="62" fillId="0" borderId="31" xfId="0" applyFont="1" applyFill="1" applyBorder="1" applyAlignment="1">
      <alignment horizontal="center" vertical="center"/>
    </xf>
    <xf numFmtId="0" fontId="11" fillId="0" borderId="26"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6" xfId="0" applyFont="1" applyBorder="1" applyAlignment="1" applyProtection="1">
      <alignment vertical="center"/>
      <protection locked="0"/>
    </xf>
    <xf numFmtId="0" fontId="11" fillId="0" borderId="17" xfId="0" applyFont="1" applyBorder="1" applyAlignment="1" applyProtection="1">
      <alignment vertical="center"/>
      <protection locked="0"/>
    </xf>
    <xf numFmtId="0" fontId="11" fillId="0" borderId="17" xfId="0" applyFont="1" applyBorder="1" applyAlignment="1" applyProtection="1">
      <alignment horizontal="center" vertical="center"/>
      <protection locked="0"/>
    </xf>
    <xf numFmtId="0" fontId="11" fillId="0" borderId="27" xfId="0" applyFont="1" applyBorder="1" applyAlignment="1" applyProtection="1">
      <alignment vertical="center"/>
      <protection locked="0"/>
    </xf>
    <xf numFmtId="0" fontId="11" fillId="38" borderId="37" xfId="0" applyFont="1" applyFill="1" applyBorder="1" applyAlignment="1" applyProtection="1">
      <alignment horizontal="center" vertical="center"/>
      <protection locked="0"/>
    </xf>
    <xf numFmtId="0" fontId="11" fillId="38" borderId="0" xfId="0" applyFont="1" applyFill="1" applyBorder="1" applyAlignment="1" applyProtection="1">
      <alignment vertical="center"/>
      <protection locked="0"/>
    </xf>
    <xf numFmtId="0" fontId="11" fillId="38" borderId="21" xfId="0" applyFont="1" applyFill="1" applyBorder="1" applyAlignment="1" applyProtection="1">
      <alignment vertical="center"/>
      <protection locked="0"/>
    </xf>
    <xf numFmtId="0" fontId="11" fillId="38" borderId="22" xfId="0" applyFont="1" applyFill="1" applyBorder="1" applyAlignment="1" applyProtection="1">
      <alignment vertical="center"/>
      <protection locked="0"/>
    </xf>
    <xf numFmtId="0" fontId="11" fillId="38" borderId="18" xfId="0" applyFont="1" applyFill="1" applyBorder="1" applyAlignment="1" applyProtection="1">
      <alignment vertical="center"/>
      <protection locked="0"/>
    </xf>
    <xf numFmtId="0" fontId="11" fillId="38" borderId="19" xfId="0" applyFont="1" applyFill="1" applyBorder="1" applyAlignment="1" applyProtection="1">
      <alignment vertical="center"/>
      <protection locked="0"/>
    </xf>
    <xf numFmtId="0" fontId="11" fillId="38" borderId="20" xfId="0" applyFont="1" applyFill="1" applyBorder="1" applyAlignment="1" applyProtection="1">
      <alignment vertical="center"/>
      <protection locked="0"/>
    </xf>
    <xf numFmtId="0" fontId="11" fillId="38" borderId="28" xfId="0" applyFont="1" applyFill="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0" xfId="0" applyFont="1" applyAlignment="1" applyProtection="1">
      <alignment vertical="center"/>
      <protection locked="0"/>
    </xf>
    <xf numFmtId="0" fontId="11" fillId="0" borderId="21"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22" xfId="0" applyFont="1" applyBorder="1" applyAlignment="1" applyProtection="1">
      <alignment vertical="center"/>
      <protection locked="0"/>
    </xf>
    <xf numFmtId="0" fontId="11" fillId="0" borderId="28" xfId="0" applyFont="1" applyFill="1" applyBorder="1" applyAlignment="1" applyProtection="1">
      <alignment vertical="center"/>
      <protection locked="0"/>
    </xf>
    <xf numFmtId="0" fontId="11" fillId="0" borderId="0" xfId="0" applyFont="1" applyFill="1" applyAlignment="1" applyProtection="1">
      <alignment vertical="center"/>
      <protection locked="0"/>
    </xf>
    <xf numFmtId="0" fontId="11" fillId="0" borderId="21"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22" xfId="0" applyFont="1" applyFill="1" applyBorder="1" applyAlignment="1" applyProtection="1">
      <alignment vertical="center"/>
      <protection locked="0"/>
    </xf>
    <xf numFmtId="0" fontId="11" fillId="0" borderId="28" xfId="0" applyFont="1" applyFill="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24" xfId="0" applyFont="1" applyBorder="1" applyAlignment="1" applyProtection="1">
      <alignment vertical="center"/>
      <protection locked="0"/>
    </xf>
    <xf numFmtId="0" fontId="11" fillId="0" borderId="24" xfId="0" applyFont="1" applyBorder="1" applyAlignment="1" applyProtection="1">
      <alignment horizontal="right" vertical="center"/>
      <protection locked="0"/>
    </xf>
    <xf numFmtId="0" fontId="11" fillId="0" borderId="23" xfId="0" applyFont="1" applyBorder="1" applyAlignment="1" applyProtection="1">
      <alignment vertical="center"/>
      <protection locked="0"/>
    </xf>
    <xf numFmtId="0" fontId="11" fillId="0" borderId="25" xfId="0" applyFont="1" applyBorder="1" applyAlignment="1" applyProtection="1">
      <alignment vertical="center"/>
      <protection locked="0"/>
    </xf>
    <xf numFmtId="0" fontId="62" fillId="0" borderId="0" xfId="0" applyFont="1" applyAlignment="1" applyProtection="1">
      <alignment horizontal="left" vertical="center"/>
      <protection locked="0"/>
    </xf>
    <xf numFmtId="0" fontId="11" fillId="38" borderId="28" xfId="0" applyFont="1" applyFill="1" applyBorder="1" applyAlignment="1" applyProtection="1">
      <alignment vertical="center"/>
      <protection locked="0"/>
    </xf>
    <xf numFmtId="0" fontId="11" fillId="38" borderId="0" xfId="0" applyFont="1" applyFill="1" applyAlignment="1" applyProtection="1">
      <alignment vertical="center"/>
      <protection locked="0"/>
    </xf>
    <xf numFmtId="0" fontId="62" fillId="0" borderId="28" xfId="0" applyFont="1" applyFill="1" applyBorder="1" applyAlignment="1" applyProtection="1">
      <alignment horizontal="center" vertical="center"/>
      <protection locked="0"/>
    </xf>
    <xf numFmtId="0" fontId="62" fillId="0" borderId="21" xfId="0" applyFont="1" applyFill="1" applyBorder="1" applyAlignment="1" applyProtection="1">
      <alignment horizontal="center" vertical="center"/>
      <protection locked="0"/>
    </xf>
    <xf numFmtId="0" fontId="62" fillId="0" borderId="21" xfId="0" applyFont="1" applyFill="1" applyBorder="1" applyAlignment="1" applyProtection="1">
      <alignment vertical="center"/>
      <protection locked="0"/>
    </xf>
    <xf numFmtId="0" fontId="62" fillId="0" borderId="22" xfId="0" applyFont="1" applyFill="1" applyBorder="1" applyAlignment="1" applyProtection="1">
      <alignment vertical="center"/>
      <protection locked="0"/>
    </xf>
    <xf numFmtId="0" fontId="11" fillId="39" borderId="28" xfId="0" applyFont="1" applyFill="1" applyBorder="1" applyAlignment="1" applyProtection="1">
      <alignment vertical="center"/>
      <protection locked="0"/>
    </xf>
    <xf numFmtId="0" fontId="62" fillId="39" borderId="28" xfId="0" applyFont="1" applyFill="1" applyBorder="1" applyAlignment="1" applyProtection="1">
      <alignment horizontal="center" vertical="center"/>
      <protection locked="0"/>
    </xf>
    <xf numFmtId="0" fontId="62" fillId="39" borderId="21" xfId="0" applyFont="1" applyFill="1" applyBorder="1" applyAlignment="1" applyProtection="1">
      <alignment horizontal="center" vertical="center"/>
      <protection locked="0"/>
    </xf>
    <xf numFmtId="0" fontId="62" fillId="39" borderId="21" xfId="0" applyFont="1" applyFill="1" applyBorder="1" applyAlignment="1" applyProtection="1">
      <alignment vertical="center"/>
      <protection locked="0"/>
    </xf>
    <xf numFmtId="0" fontId="62" fillId="39" borderId="0" xfId="0" applyFont="1" applyFill="1" applyBorder="1" applyAlignment="1" applyProtection="1">
      <alignment vertical="center"/>
      <protection locked="0"/>
    </xf>
    <xf numFmtId="0" fontId="62" fillId="39" borderId="22" xfId="0" applyFont="1" applyFill="1" applyBorder="1" applyAlignment="1" applyProtection="1">
      <alignment vertical="center"/>
      <protection locked="0"/>
    </xf>
    <xf numFmtId="0" fontId="11" fillId="0" borderId="28" xfId="0" applyFont="1" applyBorder="1" applyAlignment="1" applyProtection="1">
      <alignment vertical="center"/>
      <protection locked="0"/>
    </xf>
    <xf numFmtId="0" fontId="11" fillId="0" borderId="0" xfId="0" applyFont="1" applyAlignment="1" applyProtection="1">
      <alignment horizontal="left" vertical="center"/>
      <protection locked="0"/>
    </xf>
    <xf numFmtId="0" fontId="11" fillId="38"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11" fillId="38" borderId="0" xfId="0" applyFont="1" applyFill="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23" xfId="0" applyFont="1" applyFill="1" applyBorder="1" applyAlignment="1" applyProtection="1">
      <alignment vertical="center"/>
      <protection locked="0"/>
    </xf>
    <xf numFmtId="0" fontId="11" fillId="0" borderId="24" xfId="0" applyFont="1" applyFill="1" applyBorder="1" applyAlignment="1" applyProtection="1">
      <alignment vertical="center"/>
      <protection locked="0"/>
    </xf>
    <xf numFmtId="0" fontId="11" fillId="0" borderId="24" xfId="0" applyFont="1" applyFill="1" applyBorder="1" applyAlignment="1" applyProtection="1">
      <alignment horizontal="right" vertical="center"/>
      <protection locked="0"/>
    </xf>
    <xf numFmtId="0" fontId="11" fillId="0" borderId="25" xfId="0" applyFont="1" applyFill="1" applyBorder="1" applyAlignment="1" applyProtection="1">
      <alignment vertical="center"/>
      <protection locked="0"/>
    </xf>
    <xf numFmtId="14" fontId="62" fillId="37" borderId="7" xfId="0" applyNumberFormat="1" applyFont="1" applyFill="1" applyBorder="1" applyAlignment="1">
      <alignment horizontal="center" vertical="center"/>
    </xf>
    <xf numFmtId="0" fontId="62" fillId="37" borderId="33" xfId="0" applyFont="1" applyFill="1" applyBorder="1" applyAlignment="1">
      <alignment horizontal="center" vertical="center"/>
    </xf>
    <xf numFmtId="0" fontId="7" fillId="0" borderId="7" xfId="0" applyFont="1" applyFill="1" applyBorder="1" applyAlignment="1">
      <alignment horizontal="left" wrapText="1"/>
    </xf>
    <xf numFmtId="0" fontId="11" fillId="0" borderId="7" xfId="0" applyFont="1" applyFill="1" applyBorder="1" applyAlignment="1">
      <alignment horizontal="center" vertical="center"/>
    </xf>
    <xf numFmtId="0" fontId="6" fillId="0" borderId="7" xfId="0" applyFont="1" applyFill="1" applyBorder="1" applyAlignment="1">
      <alignment horizontal="center" vertical="center" wrapText="1" shrinkToFit="1"/>
    </xf>
    <xf numFmtId="166" fontId="11" fillId="0" borderId="7" xfId="0" applyNumberFormat="1" applyFont="1" applyFill="1" applyBorder="1" applyAlignment="1">
      <alignment horizontal="center" vertical="center"/>
    </xf>
    <xf numFmtId="0" fontId="6" fillId="0" borderId="7" xfId="0" applyNumberFormat="1" applyFont="1" applyFill="1" applyBorder="1" applyAlignment="1">
      <alignment horizontal="center" vertical="center" shrinkToFit="1"/>
    </xf>
    <xf numFmtId="0" fontId="11" fillId="0" borderId="7" xfId="0" applyFont="1" applyFill="1" applyBorder="1" applyAlignment="1">
      <alignment vertical="center"/>
    </xf>
    <xf numFmtId="0" fontId="6" fillId="0" borderId="7" xfId="0" applyFont="1" applyFill="1" applyBorder="1" applyAlignment="1">
      <alignment vertical="center" wrapText="1"/>
    </xf>
    <xf numFmtId="0" fontId="11" fillId="0" borderId="0" xfId="0" applyFont="1" applyFill="1" applyAlignment="1">
      <alignment vertical="center"/>
    </xf>
    <xf numFmtId="0" fontId="65" fillId="0" borderId="16" xfId="0" applyFont="1" applyBorder="1" applyAlignment="1" applyProtection="1">
      <alignment horizontal="center" vertical="center" shrinkToFit="1"/>
      <protection locked="0"/>
    </xf>
    <xf numFmtId="0" fontId="65" fillId="0" borderId="17" xfId="0" applyFont="1" applyBorder="1" applyAlignment="1" applyProtection="1">
      <alignment horizontal="center" vertical="center" shrinkToFit="1"/>
      <protection locked="0"/>
    </xf>
    <xf numFmtId="0" fontId="65" fillId="0" borderId="27" xfId="0" applyFont="1" applyBorder="1" applyAlignment="1" applyProtection="1">
      <alignment horizontal="center" vertical="center" shrinkToFi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47625</xdr:rowOff>
    </xdr:from>
    <xdr:to>
      <xdr:col>6</xdr:col>
      <xdr:colOff>9525</xdr:colOff>
      <xdr:row>4</xdr:row>
      <xdr:rowOff>114300</xdr:rowOff>
    </xdr:to>
    <xdr:pic>
      <xdr:nvPicPr>
        <xdr:cNvPr id="1" name="Picture 14" descr="GNB Artwork.jpg"/>
        <xdr:cNvPicPr preferRelativeResize="1">
          <a:picLocks noChangeAspect="1"/>
        </xdr:cNvPicPr>
      </xdr:nvPicPr>
      <xdr:blipFill>
        <a:blip r:embed="rId1"/>
        <a:stretch>
          <a:fillRect/>
        </a:stretch>
      </xdr:blipFill>
      <xdr:spPr>
        <a:xfrm>
          <a:off x="47625" y="171450"/>
          <a:ext cx="1762125"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0</xdr:rowOff>
    </xdr:from>
    <xdr:to>
      <xdr:col>4</xdr:col>
      <xdr:colOff>9525</xdr:colOff>
      <xdr:row>3</xdr:row>
      <xdr:rowOff>104775</xdr:rowOff>
    </xdr:to>
    <xdr:pic>
      <xdr:nvPicPr>
        <xdr:cNvPr id="1" name="Picture 14" descr="GNB Artwork.jpg"/>
        <xdr:cNvPicPr preferRelativeResize="1">
          <a:picLocks noChangeAspect="1"/>
        </xdr:cNvPicPr>
      </xdr:nvPicPr>
      <xdr:blipFill>
        <a:blip r:embed="rId1"/>
        <a:stretch>
          <a:fillRect/>
        </a:stretch>
      </xdr:blipFill>
      <xdr:spPr>
        <a:xfrm>
          <a:off x="85725" y="123825"/>
          <a:ext cx="12096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76200</xdr:rowOff>
    </xdr:from>
    <xdr:to>
      <xdr:col>4</xdr:col>
      <xdr:colOff>190500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200025"/>
          <a:ext cx="137160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V88"/>
  <sheetViews>
    <sheetView tabSelected="1" zoomScale="90" zoomScaleNormal="90" zoomScalePageLayoutView="0" workbookViewId="0" topLeftCell="A72">
      <selection activeCell="J46" sqref="J46"/>
    </sheetView>
  </sheetViews>
  <sheetFormatPr defaultColWidth="9.140625" defaultRowHeight="15" outlineLevelRow="1"/>
  <cols>
    <col min="1" max="7" width="3.57421875" style="2" customWidth="1"/>
    <col min="8" max="8" width="3.57421875" style="1" customWidth="1"/>
    <col min="9" max="9" width="25.8515625" style="16" bestFit="1" customWidth="1"/>
    <col min="10" max="10" width="53.28125" style="4" customWidth="1"/>
    <col min="11" max="11" width="44.57421875" style="4" hidden="1" customWidth="1"/>
    <col min="12" max="12" width="5.7109375" style="2" bestFit="1" customWidth="1"/>
    <col min="13" max="13" width="6.7109375" style="2" bestFit="1" customWidth="1"/>
    <col min="14" max="14" width="56.421875" style="101" customWidth="1"/>
    <col min="15" max="15" width="11.7109375" style="7" bestFit="1" customWidth="1"/>
    <col min="16" max="16" width="13.00390625" style="19" bestFit="1" customWidth="1"/>
    <col min="17" max="17" width="12.00390625" style="2" bestFit="1" customWidth="1"/>
    <col min="18" max="18" width="53.28125" style="4" bestFit="1" customWidth="1"/>
    <col min="19" max="19" width="11.7109375" style="2" bestFit="1" customWidth="1"/>
    <col min="20" max="20" width="5.7109375" style="1" bestFit="1" customWidth="1"/>
    <col min="21" max="21" width="11.421875" style="2" bestFit="1" customWidth="1"/>
    <col min="22" max="22" width="236.8515625" style="1" customWidth="1"/>
    <col min="23" max="16384" width="9.140625" style="136" customWidth="1"/>
  </cols>
  <sheetData>
    <row r="1" spans="9:22" ht="36" thickBot="1">
      <c r="I1" s="3" t="s">
        <v>395</v>
      </c>
      <c r="J1" s="17" t="s">
        <v>25</v>
      </c>
      <c r="K1" s="5"/>
      <c r="L1" s="6">
        <v>1</v>
      </c>
      <c r="V1" s="140" t="s">
        <v>394</v>
      </c>
    </row>
    <row r="2" spans="1:22" s="137" customFormat="1" ht="26.25" thickBot="1">
      <c r="A2" s="26"/>
      <c r="B2" s="27"/>
      <c r="C2" s="28"/>
      <c r="D2" s="28" t="s">
        <v>26</v>
      </c>
      <c r="E2" s="28"/>
      <c r="F2" s="27"/>
      <c r="G2" s="27"/>
      <c r="H2" s="20"/>
      <c r="I2" s="8" t="s">
        <v>27</v>
      </c>
      <c r="J2" s="8" t="s">
        <v>28</v>
      </c>
      <c r="K2" s="8" t="s">
        <v>29</v>
      </c>
      <c r="L2" s="8" t="s">
        <v>4</v>
      </c>
      <c r="M2" s="9" t="s">
        <v>30</v>
      </c>
      <c r="N2" s="102" t="s">
        <v>31</v>
      </c>
      <c r="O2" s="10" t="s">
        <v>32</v>
      </c>
      <c r="P2" s="68" t="s">
        <v>33</v>
      </c>
      <c r="Q2" s="8" t="s">
        <v>34</v>
      </c>
      <c r="R2" s="8" t="s">
        <v>35</v>
      </c>
      <c r="S2" s="8" t="s">
        <v>2</v>
      </c>
      <c r="T2" s="8" t="s">
        <v>42</v>
      </c>
      <c r="U2" s="132" t="s">
        <v>43</v>
      </c>
      <c r="V2" s="141" t="s">
        <v>36</v>
      </c>
    </row>
    <row r="3" spans="1:22" ht="30" customHeight="1">
      <c r="A3" s="21"/>
      <c r="B3" s="22"/>
      <c r="C3" s="22"/>
      <c r="D3" s="22"/>
      <c r="E3" s="22"/>
      <c r="F3" s="22"/>
      <c r="G3" s="22"/>
      <c r="H3" s="23"/>
      <c r="I3" s="24" t="s">
        <v>193</v>
      </c>
      <c r="J3" s="97" t="s">
        <v>265</v>
      </c>
      <c r="K3" s="97"/>
      <c r="L3" s="22"/>
      <c r="M3" s="22">
        <f>IF(ISBLANK(L3),"",L3*$L$1)</f>
      </c>
      <c r="N3" s="93"/>
      <c r="O3" s="25"/>
      <c r="P3" s="94"/>
      <c r="Q3" s="22"/>
      <c r="R3" s="97"/>
      <c r="S3" s="22"/>
      <c r="T3" s="23"/>
      <c r="U3" s="22"/>
      <c r="V3" s="91"/>
    </row>
    <row r="4" spans="1:22" ht="30" customHeight="1">
      <c r="A4" s="11"/>
      <c r="B4" s="12"/>
      <c r="C4" s="12"/>
      <c r="D4" s="12"/>
      <c r="E4" s="12"/>
      <c r="F4" s="12"/>
      <c r="G4" s="12"/>
      <c r="H4" s="13"/>
      <c r="I4" s="14" t="str">
        <f>I3&amp;"ID"</f>
        <v>114143-00ID</v>
      </c>
      <c r="J4" s="98" t="s">
        <v>266</v>
      </c>
      <c r="K4" s="98"/>
      <c r="L4" s="12"/>
      <c r="M4" s="12">
        <f>IF(ISBLANK(L4),"",L4*$L$1)</f>
      </c>
      <c r="N4" s="92"/>
      <c r="O4" s="15"/>
      <c r="P4" s="95"/>
      <c r="Q4" s="12"/>
      <c r="R4" s="98"/>
      <c r="S4" s="12"/>
      <c r="T4" s="13"/>
      <c r="U4" s="12"/>
      <c r="V4" s="91"/>
    </row>
    <row r="5" spans="1:22" ht="30" customHeight="1">
      <c r="A5" s="11"/>
      <c r="B5" s="12"/>
      <c r="C5" s="12"/>
      <c r="D5" s="12"/>
      <c r="E5" s="12"/>
      <c r="F5" s="12"/>
      <c r="G5" s="12"/>
      <c r="H5" s="13"/>
      <c r="I5" s="14"/>
      <c r="J5" s="98"/>
      <c r="K5" s="98"/>
      <c r="L5" s="12"/>
      <c r="M5" s="12"/>
      <c r="N5" s="92"/>
      <c r="O5" s="15"/>
      <c r="P5" s="95"/>
      <c r="Q5" s="12"/>
      <c r="R5" s="98"/>
      <c r="S5" s="12"/>
      <c r="T5" s="13"/>
      <c r="U5" s="12"/>
      <c r="V5" s="91"/>
    </row>
    <row r="6" spans="1:22" ht="30" customHeight="1">
      <c r="A6" s="11">
        <v>1</v>
      </c>
      <c r="B6" s="12"/>
      <c r="C6" s="12" t="s">
        <v>166</v>
      </c>
      <c r="D6" s="12"/>
      <c r="E6" s="12"/>
      <c r="F6" s="12"/>
      <c r="G6" s="12"/>
      <c r="H6" s="13"/>
      <c r="I6" s="14" t="s">
        <v>167</v>
      </c>
      <c r="J6" s="98" t="s">
        <v>168</v>
      </c>
      <c r="K6" s="98"/>
      <c r="L6" s="12">
        <v>1</v>
      </c>
      <c r="M6" s="12">
        <v>1</v>
      </c>
      <c r="N6" s="103" t="s">
        <v>71</v>
      </c>
      <c r="O6" s="15" t="str">
        <f>"12/20/2010"</f>
        <v>12/20/2010</v>
      </c>
      <c r="P6" s="95" t="s">
        <v>396</v>
      </c>
      <c r="Q6" s="12" t="s">
        <v>38</v>
      </c>
      <c r="R6" s="98"/>
      <c r="S6" s="12"/>
      <c r="T6" s="13"/>
      <c r="U6" s="12"/>
      <c r="V6" s="91"/>
    </row>
    <row r="7" spans="1:22" ht="30" customHeight="1">
      <c r="A7" s="11"/>
      <c r="B7" s="12">
        <v>2</v>
      </c>
      <c r="C7" s="12"/>
      <c r="D7" s="12"/>
      <c r="E7" s="12"/>
      <c r="F7" s="12"/>
      <c r="G7" s="12"/>
      <c r="H7" s="13"/>
      <c r="I7" s="14" t="s">
        <v>69</v>
      </c>
      <c r="J7" s="98" t="s">
        <v>70</v>
      </c>
      <c r="K7" s="100"/>
      <c r="L7" s="107">
        <v>1</v>
      </c>
      <c r="M7" s="107">
        <f>L7*$L$1</f>
        <v>1</v>
      </c>
      <c r="N7" s="103" t="s">
        <v>71</v>
      </c>
      <c r="O7" s="15" t="str">
        <f>TEXT($O$6-7,"M/D/Y")</f>
        <v>12/13/10</v>
      </c>
      <c r="P7" s="95" t="s">
        <v>397</v>
      </c>
      <c r="Q7" s="12" t="s">
        <v>38</v>
      </c>
      <c r="R7" s="98"/>
      <c r="S7" s="12"/>
      <c r="T7" s="13"/>
      <c r="U7" s="15"/>
      <c r="V7" s="91"/>
    </row>
    <row r="8" spans="1:22" ht="30" customHeight="1">
      <c r="A8" s="11"/>
      <c r="B8" s="12" t="s">
        <v>166</v>
      </c>
      <c r="C8" s="12">
        <v>3</v>
      </c>
      <c r="D8" s="12"/>
      <c r="E8" s="12"/>
      <c r="F8" s="12"/>
      <c r="G8" s="12"/>
      <c r="H8" s="13"/>
      <c r="I8" s="14" t="s">
        <v>72</v>
      </c>
      <c r="J8" s="98" t="s">
        <v>73</v>
      </c>
      <c r="K8" s="100"/>
      <c r="L8" s="107">
        <v>1</v>
      </c>
      <c r="M8" s="107">
        <f aca="true" t="shared" si="0" ref="M8:M71">L8*$L$1</f>
        <v>1</v>
      </c>
      <c r="N8" s="103" t="s">
        <v>74</v>
      </c>
      <c r="O8" s="15" t="str">
        <f>TEXT($O$7-7,"m/d/yy")</f>
        <v>12/6/10</v>
      </c>
      <c r="P8" s="95" t="s">
        <v>398</v>
      </c>
      <c r="Q8" s="12" t="s">
        <v>38</v>
      </c>
      <c r="R8" s="98"/>
      <c r="S8" s="15"/>
      <c r="T8" s="13"/>
      <c r="U8" s="15"/>
      <c r="V8" s="91"/>
    </row>
    <row r="9" spans="1:22" ht="30" customHeight="1">
      <c r="A9" s="11"/>
      <c r="B9" s="12"/>
      <c r="C9" s="12" t="s">
        <v>166</v>
      </c>
      <c r="D9" s="12">
        <v>4</v>
      </c>
      <c r="E9" s="12"/>
      <c r="F9" s="12"/>
      <c r="G9" s="12"/>
      <c r="H9" s="13"/>
      <c r="I9" s="14" t="s">
        <v>75</v>
      </c>
      <c r="J9" s="98" t="s">
        <v>76</v>
      </c>
      <c r="K9" s="100"/>
      <c r="L9" s="107">
        <v>1</v>
      </c>
      <c r="M9" s="107">
        <f t="shared" si="0"/>
        <v>1</v>
      </c>
      <c r="N9" s="103" t="s">
        <v>71</v>
      </c>
      <c r="O9" s="15" t="str">
        <f>TEXT($O$8-7,"m/d/yy")</f>
        <v>11/29/10</v>
      </c>
      <c r="P9" s="95" t="s">
        <v>399</v>
      </c>
      <c r="Q9" s="12" t="s">
        <v>38</v>
      </c>
      <c r="R9" s="98"/>
      <c r="S9" s="15"/>
      <c r="T9" s="13"/>
      <c r="U9" s="15"/>
      <c r="V9" s="91"/>
    </row>
    <row r="10" spans="1:22" ht="33" customHeight="1">
      <c r="A10" s="11"/>
      <c r="B10" s="12"/>
      <c r="C10" s="12"/>
      <c r="D10" s="12" t="s">
        <v>166</v>
      </c>
      <c r="E10" s="12">
        <v>5</v>
      </c>
      <c r="F10" s="12"/>
      <c r="G10" s="12"/>
      <c r="H10" s="13"/>
      <c r="I10" s="14" t="s">
        <v>77</v>
      </c>
      <c r="J10" s="98" t="s">
        <v>78</v>
      </c>
      <c r="K10" s="100"/>
      <c r="L10" s="107">
        <v>1</v>
      </c>
      <c r="M10" s="107">
        <f t="shared" si="0"/>
        <v>1</v>
      </c>
      <c r="N10" s="103" t="s">
        <v>79</v>
      </c>
      <c r="O10" s="15" t="str">
        <f>TEXT($O$9-7,"m/d/yy")</f>
        <v>11/22/10</v>
      </c>
      <c r="P10" s="95" t="s">
        <v>400</v>
      </c>
      <c r="Q10" s="12" t="s">
        <v>38</v>
      </c>
      <c r="R10" s="98"/>
      <c r="S10" s="15"/>
      <c r="T10" s="13"/>
      <c r="U10" s="15"/>
      <c r="V10" s="91"/>
    </row>
    <row r="11" spans="1:22" ht="32.25" customHeight="1">
      <c r="A11" s="11"/>
      <c r="B11" s="12"/>
      <c r="C11" s="12"/>
      <c r="D11" s="12"/>
      <c r="E11" s="12" t="s">
        <v>166</v>
      </c>
      <c r="F11" s="12">
        <v>6</v>
      </c>
      <c r="G11" s="12"/>
      <c r="H11" s="13"/>
      <c r="I11" s="14" t="s">
        <v>80</v>
      </c>
      <c r="J11" s="98" t="s">
        <v>81</v>
      </c>
      <c r="K11" s="100" t="s">
        <v>82</v>
      </c>
      <c r="L11" s="107">
        <v>1</v>
      </c>
      <c r="M11" s="107">
        <f t="shared" si="0"/>
        <v>1</v>
      </c>
      <c r="N11" s="103" t="s">
        <v>79</v>
      </c>
      <c r="O11" s="15"/>
      <c r="P11" s="95"/>
      <c r="Q11" s="12" t="s">
        <v>66</v>
      </c>
      <c r="R11" s="100" t="s">
        <v>82</v>
      </c>
      <c r="S11" s="15">
        <v>40506</v>
      </c>
      <c r="T11" s="13"/>
      <c r="U11" s="15"/>
      <c r="V11" s="115" t="s">
        <v>115</v>
      </c>
    </row>
    <row r="12" spans="1:22" ht="30" customHeight="1">
      <c r="A12" s="11"/>
      <c r="B12" s="12"/>
      <c r="C12" s="12"/>
      <c r="D12" s="12" t="s">
        <v>166</v>
      </c>
      <c r="E12" s="12">
        <v>5</v>
      </c>
      <c r="F12" s="12"/>
      <c r="G12" s="12"/>
      <c r="H12" s="13"/>
      <c r="I12" s="14" t="s">
        <v>83</v>
      </c>
      <c r="J12" s="98" t="s">
        <v>84</v>
      </c>
      <c r="K12" s="100"/>
      <c r="L12" s="107">
        <v>1</v>
      </c>
      <c r="M12" s="107">
        <f t="shared" si="0"/>
        <v>1</v>
      </c>
      <c r="N12" s="103" t="s">
        <v>86</v>
      </c>
      <c r="O12" s="15" t="str">
        <f>TEXT($O$9-7,"m/d/yy")</f>
        <v>11/22/10</v>
      </c>
      <c r="P12" s="95" t="s">
        <v>401</v>
      </c>
      <c r="Q12" s="12" t="s">
        <v>38</v>
      </c>
      <c r="R12" s="98"/>
      <c r="S12" s="15"/>
      <c r="T12" s="13"/>
      <c r="U12" s="15"/>
      <c r="V12" s="91"/>
    </row>
    <row r="13" spans="1:22" ht="30" customHeight="1">
      <c r="A13" s="11"/>
      <c r="B13" s="12"/>
      <c r="C13" s="12"/>
      <c r="D13" s="12"/>
      <c r="E13" s="12" t="s">
        <v>166</v>
      </c>
      <c r="F13" s="12">
        <v>6</v>
      </c>
      <c r="G13" s="12"/>
      <c r="H13" s="13"/>
      <c r="I13" s="14"/>
      <c r="J13" s="98" t="s">
        <v>85</v>
      </c>
      <c r="K13" s="100" t="s">
        <v>85</v>
      </c>
      <c r="L13" s="107">
        <v>1</v>
      </c>
      <c r="M13" s="107">
        <f t="shared" si="0"/>
        <v>1</v>
      </c>
      <c r="N13" s="103" t="s">
        <v>86</v>
      </c>
      <c r="O13" s="15"/>
      <c r="P13" s="95"/>
      <c r="Q13" s="12" t="s">
        <v>66</v>
      </c>
      <c r="R13" s="100" t="s">
        <v>85</v>
      </c>
      <c r="S13" s="15">
        <v>40506</v>
      </c>
      <c r="T13" s="13"/>
      <c r="U13" s="15"/>
      <c r="V13" s="129" t="s">
        <v>113</v>
      </c>
    </row>
    <row r="14" spans="1:22" ht="30" customHeight="1">
      <c r="A14" s="11"/>
      <c r="B14" s="12"/>
      <c r="C14" s="12"/>
      <c r="D14" s="12"/>
      <c r="E14" s="12"/>
      <c r="F14" s="12" t="s">
        <v>166</v>
      </c>
      <c r="G14" s="12">
        <v>7</v>
      </c>
      <c r="H14" s="13"/>
      <c r="I14" s="14"/>
      <c r="J14" s="98" t="s">
        <v>110</v>
      </c>
      <c r="K14" s="100" t="s">
        <v>110</v>
      </c>
      <c r="L14" s="107">
        <v>1</v>
      </c>
      <c r="M14" s="107">
        <f t="shared" si="0"/>
        <v>1</v>
      </c>
      <c r="N14" s="103" t="s">
        <v>86</v>
      </c>
      <c r="O14" s="15"/>
      <c r="P14" s="95"/>
      <c r="Q14" s="12" t="s">
        <v>66</v>
      </c>
      <c r="R14" s="100" t="s">
        <v>110</v>
      </c>
      <c r="S14" s="15">
        <v>40502</v>
      </c>
      <c r="T14" s="13"/>
      <c r="U14" s="15"/>
      <c r="V14" s="129" t="s">
        <v>114</v>
      </c>
    </row>
    <row r="15" spans="1:22" ht="30" customHeight="1">
      <c r="A15" s="11"/>
      <c r="B15" s="12"/>
      <c r="C15" s="12"/>
      <c r="D15" s="12" t="s">
        <v>166</v>
      </c>
      <c r="E15" s="12">
        <v>5</v>
      </c>
      <c r="F15" s="12"/>
      <c r="G15" s="12"/>
      <c r="H15" s="13"/>
      <c r="I15" s="14" t="s">
        <v>87</v>
      </c>
      <c r="J15" s="98" t="s">
        <v>88</v>
      </c>
      <c r="K15" s="100"/>
      <c r="L15" s="107">
        <v>2</v>
      </c>
      <c r="M15" s="107">
        <f t="shared" si="0"/>
        <v>2</v>
      </c>
      <c r="N15" s="103" t="s">
        <v>71</v>
      </c>
      <c r="O15" s="15" t="str">
        <f>TEXT($O$9-7,"m/d/yy")</f>
        <v>11/22/10</v>
      </c>
      <c r="P15" s="95" t="s">
        <v>402</v>
      </c>
      <c r="Q15" s="12" t="s">
        <v>38</v>
      </c>
      <c r="R15" s="98"/>
      <c r="S15" s="15"/>
      <c r="T15" s="13"/>
      <c r="U15" s="15"/>
      <c r="V15" s="91"/>
    </row>
    <row r="16" spans="1:22" ht="30" customHeight="1">
      <c r="A16" s="11"/>
      <c r="B16" s="12"/>
      <c r="C16" s="12"/>
      <c r="D16" s="12"/>
      <c r="E16" s="12" t="s">
        <v>166</v>
      </c>
      <c r="F16" s="12">
        <v>6</v>
      </c>
      <c r="G16" s="12"/>
      <c r="H16" s="13"/>
      <c r="I16" s="14"/>
      <c r="J16" s="98" t="s">
        <v>89</v>
      </c>
      <c r="K16" s="100" t="s">
        <v>89</v>
      </c>
      <c r="L16" s="107">
        <v>2</v>
      </c>
      <c r="M16" s="107">
        <f t="shared" si="0"/>
        <v>2</v>
      </c>
      <c r="N16" s="103" t="s">
        <v>71</v>
      </c>
      <c r="O16" s="15"/>
      <c r="P16" s="95"/>
      <c r="Q16" s="12" t="s">
        <v>66</v>
      </c>
      <c r="R16" s="100" t="s">
        <v>89</v>
      </c>
      <c r="S16" s="15">
        <v>40506</v>
      </c>
      <c r="T16" s="13"/>
      <c r="U16" s="15"/>
      <c r="V16" s="115" t="s">
        <v>115</v>
      </c>
    </row>
    <row r="17" spans="1:22" ht="30" customHeight="1">
      <c r="A17" s="11"/>
      <c r="B17" s="12"/>
      <c r="C17" s="12"/>
      <c r="D17" s="12" t="s">
        <v>166</v>
      </c>
      <c r="E17" s="12">
        <v>5</v>
      </c>
      <c r="F17" s="12"/>
      <c r="G17" s="12"/>
      <c r="H17" s="13"/>
      <c r="I17" s="14" t="s">
        <v>90</v>
      </c>
      <c r="J17" s="98" t="s">
        <v>88</v>
      </c>
      <c r="K17" s="100"/>
      <c r="L17" s="107">
        <v>1</v>
      </c>
      <c r="M17" s="107">
        <f t="shared" si="0"/>
        <v>1</v>
      </c>
      <c r="N17" s="103" t="s">
        <v>71</v>
      </c>
      <c r="O17" s="15" t="str">
        <f>TEXT($O$9-7,"m/d/yy")</f>
        <v>11/22/10</v>
      </c>
      <c r="P17" s="95" t="s">
        <v>403</v>
      </c>
      <c r="Q17" s="12" t="s">
        <v>38</v>
      </c>
      <c r="R17" s="98"/>
      <c r="S17" s="15"/>
      <c r="T17" s="13"/>
      <c r="U17" s="15"/>
      <c r="V17" s="91"/>
    </row>
    <row r="18" spans="1:22" ht="30" customHeight="1">
      <c r="A18" s="11"/>
      <c r="B18" s="12"/>
      <c r="C18" s="12"/>
      <c r="D18" s="12"/>
      <c r="E18" s="12" t="s">
        <v>166</v>
      </c>
      <c r="F18" s="12">
        <v>6</v>
      </c>
      <c r="G18" s="12"/>
      <c r="H18" s="13"/>
      <c r="I18" s="14"/>
      <c r="J18" s="98" t="s">
        <v>89</v>
      </c>
      <c r="K18" s="100" t="s">
        <v>89</v>
      </c>
      <c r="L18" s="107">
        <v>1</v>
      </c>
      <c r="M18" s="107">
        <f t="shared" si="0"/>
        <v>1</v>
      </c>
      <c r="N18" s="103" t="s">
        <v>71</v>
      </c>
      <c r="O18" s="15"/>
      <c r="P18" s="95"/>
      <c r="Q18" s="12" t="s">
        <v>66</v>
      </c>
      <c r="R18" s="100" t="s">
        <v>89</v>
      </c>
      <c r="S18" s="15">
        <v>40506</v>
      </c>
      <c r="T18" s="13"/>
      <c r="U18" s="15"/>
      <c r="V18" s="115" t="s">
        <v>115</v>
      </c>
    </row>
    <row r="19" spans="1:22" ht="30" customHeight="1">
      <c r="A19" s="11"/>
      <c r="B19" s="12"/>
      <c r="C19" s="12"/>
      <c r="D19" s="12"/>
      <c r="E19" s="12">
        <v>5</v>
      </c>
      <c r="F19" s="12"/>
      <c r="G19" s="12"/>
      <c r="H19" s="13"/>
      <c r="I19" s="14" t="s">
        <v>217</v>
      </c>
      <c r="J19" s="98" t="s">
        <v>169</v>
      </c>
      <c r="K19" s="100"/>
      <c r="L19" s="107">
        <v>2</v>
      </c>
      <c r="M19" s="107">
        <f t="shared" si="0"/>
        <v>2</v>
      </c>
      <c r="N19" s="103" t="s">
        <v>71</v>
      </c>
      <c r="O19" s="15" t="str">
        <f>TEXT($O$9-7,"m/d/yy")</f>
        <v>11/22/10</v>
      </c>
      <c r="P19" s="95" t="s">
        <v>404</v>
      </c>
      <c r="Q19" s="12" t="s">
        <v>38</v>
      </c>
      <c r="R19" s="100"/>
      <c r="S19" s="15"/>
      <c r="T19" s="13"/>
      <c r="U19" s="15"/>
      <c r="V19" s="115"/>
    </row>
    <row r="20" spans="1:22" ht="30" customHeight="1">
      <c r="A20" s="11"/>
      <c r="B20" s="12"/>
      <c r="C20" s="12"/>
      <c r="D20" s="12"/>
      <c r="E20" s="106"/>
      <c r="F20" s="106">
        <v>6</v>
      </c>
      <c r="G20" s="106"/>
      <c r="H20" s="106"/>
      <c r="I20" s="14" t="s">
        <v>170</v>
      </c>
      <c r="J20" s="98" t="s">
        <v>171</v>
      </c>
      <c r="K20" s="106"/>
      <c r="L20" s="107">
        <v>2</v>
      </c>
      <c r="M20" s="107">
        <f t="shared" si="0"/>
        <v>2</v>
      </c>
      <c r="N20" s="103" t="s">
        <v>71</v>
      </c>
      <c r="O20" s="15" t="str">
        <f>TEXT($O$19-7,"m/d/yy")</f>
        <v>11/15/10</v>
      </c>
      <c r="P20" s="95" t="s">
        <v>405</v>
      </c>
      <c r="Q20" s="12" t="s">
        <v>38</v>
      </c>
      <c r="R20" s="100"/>
      <c r="S20" s="15"/>
      <c r="T20" s="13"/>
      <c r="U20" s="15"/>
      <c r="V20" s="115"/>
    </row>
    <row r="21" spans="1:22" ht="30" customHeight="1">
      <c r="A21" s="11"/>
      <c r="B21" s="12"/>
      <c r="C21" s="12"/>
      <c r="D21" s="12"/>
      <c r="E21" s="106"/>
      <c r="F21" s="106"/>
      <c r="G21" s="106">
        <v>7</v>
      </c>
      <c r="H21" s="106"/>
      <c r="I21" s="14"/>
      <c r="J21" s="98" t="s">
        <v>172</v>
      </c>
      <c r="K21" s="106" t="s">
        <v>172</v>
      </c>
      <c r="L21" s="107">
        <v>2</v>
      </c>
      <c r="M21" s="107">
        <f t="shared" si="0"/>
        <v>2</v>
      </c>
      <c r="N21" s="103" t="s">
        <v>71</v>
      </c>
      <c r="O21" s="15"/>
      <c r="P21" s="95"/>
      <c r="Q21" s="12" t="s">
        <v>66</v>
      </c>
      <c r="R21" s="106" t="s">
        <v>179</v>
      </c>
      <c r="S21" s="15">
        <v>40499</v>
      </c>
      <c r="T21" s="13"/>
      <c r="U21" s="15"/>
      <c r="V21" s="115" t="s">
        <v>115</v>
      </c>
    </row>
    <row r="22" spans="1:22" ht="30" customHeight="1">
      <c r="A22" s="11"/>
      <c r="B22" s="12"/>
      <c r="C22" s="12"/>
      <c r="D22" s="12"/>
      <c r="E22" s="106"/>
      <c r="F22" s="106">
        <v>6</v>
      </c>
      <c r="G22" s="106"/>
      <c r="H22" s="106"/>
      <c r="I22" s="14" t="s">
        <v>173</v>
      </c>
      <c r="J22" s="98" t="s">
        <v>174</v>
      </c>
      <c r="K22" s="106"/>
      <c r="L22" s="107">
        <v>2</v>
      </c>
      <c r="M22" s="107">
        <f t="shared" si="0"/>
        <v>2</v>
      </c>
      <c r="N22" s="103" t="s">
        <v>71</v>
      </c>
      <c r="O22" s="15" t="str">
        <f>TEXT($O$19-7,"m/d/yy")</f>
        <v>11/15/10</v>
      </c>
      <c r="P22" s="95" t="s">
        <v>406</v>
      </c>
      <c r="Q22" s="12"/>
      <c r="R22" s="100"/>
      <c r="S22" s="15"/>
      <c r="T22" s="13"/>
      <c r="U22" s="15"/>
      <c r="V22" s="115"/>
    </row>
    <row r="23" spans="1:22" ht="30" customHeight="1">
      <c r="A23" s="11"/>
      <c r="B23" s="12"/>
      <c r="C23" s="12"/>
      <c r="D23" s="12"/>
      <c r="E23" s="106"/>
      <c r="F23" s="106"/>
      <c r="G23" s="106">
        <v>7</v>
      </c>
      <c r="H23" s="106"/>
      <c r="I23" s="14"/>
      <c r="J23" s="98" t="s">
        <v>175</v>
      </c>
      <c r="K23" s="106" t="s">
        <v>175</v>
      </c>
      <c r="L23" s="107">
        <v>2</v>
      </c>
      <c r="M23" s="107">
        <f t="shared" si="0"/>
        <v>2</v>
      </c>
      <c r="N23" s="103" t="s">
        <v>71</v>
      </c>
      <c r="O23" s="15"/>
      <c r="P23" s="95"/>
      <c r="Q23" s="12" t="s">
        <v>66</v>
      </c>
      <c r="R23" s="106" t="s">
        <v>180</v>
      </c>
      <c r="S23" s="15">
        <v>40499</v>
      </c>
      <c r="T23" s="13"/>
      <c r="U23" s="15"/>
      <c r="V23" s="115" t="s">
        <v>115</v>
      </c>
    </row>
    <row r="24" spans="1:22" ht="30" customHeight="1">
      <c r="A24" s="11"/>
      <c r="B24" s="12"/>
      <c r="C24" s="12"/>
      <c r="D24" s="12"/>
      <c r="E24" s="106">
        <v>5</v>
      </c>
      <c r="F24" s="106"/>
      <c r="G24" s="106"/>
      <c r="H24" s="106"/>
      <c r="I24" s="14" t="s">
        <v>176</v>
      </c>
      <c r="J24" s="98" t="s">
        <v>177</v>
      </c>
      <c r="K24" s="106"/>
      <c r="L24" s="107">
        <v>2</v>
      </c>
      <c r="M24" s="107">
        <f t="shared" si="0"/>
        <v>2</v>
      </c>
      <c r="N24" s="103" t="s">
        <v>71</v>
      </c>
      <c r="O24" s="15" t="str">
        <f>TEXT($O$19-7,"m/d/yy")</f>
        <v>11/15/10</v>
      </c>
      <c r="P24" s="95" t="s">
        <v>407</v>
      </c>
      <c r="Q24" s="12"/>
      <c r="R24" s="100"/>
      <c r="S24" s="15"/>
      <c r="T24" s="13"/>
      <c r="U24" s="15"/>
      <c r="V24" s="115"/>
    </row>
    <row r="25" spans="1:22" ht="30" customHeight="1">
      <c r="A25" s="11"/>
      <c r="B25" s="12"/>
      <c r="C25" s="12"/>
      <c r="D25" s="12"/>
      <c r="E25" s="106"/>
      <c r="F25" s="106">
        <v>6</v>
      </c>
      <c r="G25" s="106"/>
      <c r="H25" s="106"/>
      <c r="I25" s="14"/>
      <c r="J25" s="98" t="s">
        <v>178</v>
      </c>
      <c r="K25" s="106" t="s">
        <v>178</v>
      </c>
      <c r="L25" s="107">
        <v>2</v>
      </c>
      <c r="M25" s="107">
        <f t="shared" si="0"/>
        <v>2</v>
      </c>
      <c r="N25" s="103" t="s">
        <v>71</v>
      </c>
      <c r="O25" s="15"/>
      <c r="P25" s="95"/>
      <c r="Q25" s="12" t="s">
        <v>66</v>
      </c>
      <c r="R25" s="106" t="s">
        <v>181</v>
      </c>
      <c r="S25" s="15">
        <v>40499</v>
      </c>
      <c r="T25" s="13"/>
      <c r="U25" s="15"/>
      <c r="V25" s="115" t="s">
        <v>115</v>
      </c>
    </row>
    <row r="26" spans="1:22" ht="30" customHeight="1">
      <c r="A26" s="11"/>
      <c r="B26" s="12" t="s">
        <v>166</v>
      </c>
      <c r="C26" s="12">
        <v>3</v>
      </c>
      <c r="D26" s="12"/>
      <c r="E26" s="106"/>
      <c r="F26" s="106"/>
      <c r="G26" s="106"/>
      <c r="H26" s="106"/>
      <c r="I26" s="14" t="s">
        <v>91</v>
      </c>
      <c r="J26" s="98" t="s">
        <v>92</v>
      </c>
      <c r="K26" s="106"/>
      <c r="L26" s="107">
        <v>1</v>
      </c>
      <c r="M26" s="107">
        <f t="shared" si="0"/>
        <v>1</v>
      </c>
      <c r="N26" s="103" t="s">
        <v>74</v>
      </c>
      <c r="O26" s="15" t="str">
        <f>TEXT($O$7-7,"m/d/yy")</f>
        <v>12/6/10</v>
      </c>
      <c r="P26" s="95" t="s">
        <v>408</v>
      </c>
      <c r="Q26" s="12" t="s">
        <v>38</v>
      </c>
      <c r="R26" s="98"/>
      <c r="S26" s="15"/>
      <c r="T26" s="13"/>
      <c r="U26" s="15"/>
      <c r="V26" s="91"/>
    </row>
    <row r="27" spans="1:22" ht="30" customHeight="1">
      <c r="A27" s="11"/>
      <c r="B27" s="12"/>
      <c r="C27" s="12" t="s">
        <v>166</v>
      </c>
      <c r="D27" s="12">
        <v>4</v>
      </c>
      <c r="E27" s="12"/>
      <c r="F27" s="12"/>
      <c r="G27" s="12"/>
      <c r="H27" s="13"/>
      <c r="I27" s="14" t="s">
        <v>93</v>
      </c>
      <c r="J27" s="98" t="s">
        <v>94</v>
      </c>
      <c r="K27" s="100"/>
      <c r="L27" s="107">
        <v>1</v>
      </c>
      <c r="M27" s="107">
        <f t="shared" si="0"/>
        <v>1</v>
      </c>
      <c r="N27" s="103" t="s">
        <v>74</v>
      </c>
      <c r="O27" s="15" t="str">
        <f>TEXT($O$8-7,"m/d/yy")</f>
        <v>11/29/10</v>
      </c>
      <c r="P27" s="95" t="s">
        <v>409</v>
      </c>
      <c r="Q27" s="12" t="s">
        <v>38</v>
      </c>
      <c r="R27" s="98"/>
      <c r="S27" s="15"/>
      <c r="T27" s="13"/>
      <c r="U27" s="15"/>
      <c r="V27" s="91"/>
    </row>
    <row r="28" spans="1:22" ht="36" customHeight="1">
      <c r="A28" s="11"/>
      <c r="B28" s="12"/>
      <c r="C28" s="12"/>
      <c r="D28" s="12" t="s">
        <v>166</v>
      </c>
      <c r="E28" s="12">
        <v>5</v>
      </c>
      <c r="F28" s="12"/>
      <c r="G28" s="12"/>
      <c r="H28" s="13"/>
      <c r="I28" s="14" t="s">
        <v>95</v>
      </c>
      <c r="J28" s="98" t="s">
        <v>96</v>
      </c>
      <c r="K28" s="100"/>
      <c r="L28" s="107">
        <v>1</v>
      </c>
      <c r="M28" s="107">
        <f t="shared" si="0"/>
        <v>1</v>
      </c>
      <c r="N28" s="103" t="s">
        <v>79</v>
      </c>
      <c r="O28" s="15" t="str">
        <f>TEXT($O$9-7,"m/d/yy")</f>
        <v>11/22/10</v>
      </c>
      <c r="P28" s="95" t="s">
        <v>410</v>
      </c>
      <c r="Q28" s="12" t="s">
        <v>38</v>
      </c>
      <c r="R28" s="98"/>
      <c r="S28" s="15"/>
      <c r="T28" s="13"/>
      <c r="U28" s="15"/>
      <c r="V28" s="91"/>
    </row>
    <row r="29" spans="1:22" ht="34.5" customHeight="1">
      <c r="A29" s="11"/>
      <c r="B29" s="12"/>
      <c r="C29" s="12"/>
      <c r="D29" s="12"/>
      <c r="E29" s="12" t="s">
        <v>166</v>
      </c>
      <c r="F29" s="12">
        <v>6</v>
      </c>
      <c r="G29" s="12"/>
      <c r="H29" s="13"/>
      <c r="I29" s="14" t="s">
        <v>97</v>
      </c>
      <c r="J29" s="98" t="s">
        <v>98</v>
      </c>
      <c r="K29" s="100" t="s">
        <v>99</v>
      </c>
      <c r="L29" s="107">
        <v>1</v>
      </c>
      <c r="M29" s="107">
        <f t="shared" si="0"/>
        <v>1</v>
      </c>
      <c r="N29" s="103" t="s">
        <v>100</v>
      </c>
      <c r="O29" s="15"/>
      <c r="P29" s="95"/>
      <c r="Q29" s="12" t="s">
        <v>66</v>
      </c>
      <c r="R29" s="100" t="s">
        <v>99</v>
      </c>
      <c r="S29" s="15">
        <v>40506</v>
      </c>
      <c r="T29" s="13"/>
      <c r="U29" s="15"/>
      <c r="V29" s="115" t="s">
        <v>115</v>
      </c>
    </row>
    <row r="30" spans="1:22" ht="30" customHeight="1">
      <c r="A30" s="11"/>
      <c r="B30" s="12"/>
      <c r="C30" s="12"/>
      <c r="D30" s="12" t="s">
        <v>166</v>
      </c>
      <c r="E30" s="12">
        <v>5</v>
      </c>
      <c r="F30" s="12"/>
      <c r="G30" s="12"/>
      <c r="H30" s="13"/>
      <c r="I30" s="14" t="s">
        <v>101</v>
      </c>
      <c r="J30" s="98" t="s">
        <v>102</v>
      </c>
      <c r="K30" s="100"/>
      <c r="L30" s="107">
        <v>1</v>
      </c>
      <c r="M30" s="107">
        <f t="shared" si="0"/>
        <v>1</v>
      </c>
      <c r="N30" s="103" t="s">
        <v>86</v>
      </c>
      <c r="O30" s="15" t="str">
        <f>TEXT($O$9-7,"m/d/yy")</f>
        <v>11/22/10</v>
      </c>
      <c r="P30" s="95" t="s">
        <v>411</v>
      </c>
      <c r="Q30" s="12" t="s">
        <v>38</v>
      </c>
      <c r="R30" s="98"/>
      <c r="S30" s="15"/>
      <c r="T30" s="13"/>
      <c r="U30" s="15"/>
      <c r="V30" s="91"/>
    </row>
    <row r="31" spans="1:22" ht="30" customHeight="1">
      <c r="A31" s="11"/>
      <c r="B31" s="12"/>
      <c r="C31" s="12"/>
      <c r="D31" s="12"/>
      <c r="E31" s="12" t="s">
        <v>166</v>
      </c>
      <c r="F31" s="12">
        <v>6</v>
      </c>
      <c r="G31" s="12"/>
      <c r="H31" s="13"/>
      <c r="I31" s="14"/>
      <c r="J31" s="98" t="s">
        <v>103</v>
      </c>
      <c r="K31" s="100" t="s">
        <v>103</v>
      </c>
      <c r="L31" s="107">
        <v>1</v>
      </c>
      <c r="M31" s="107">
        <f t="shared" si="0"/>
        <v>1</v>
      </c>
      <c r="N31" s="103" t="s">
        <v>86</v>
      </c>
      <c r="O31" s="15"/>
      <c r="P31" s="95"/>
      <c r="Q31" s="12" t="s">
        <v>66</v>
      </c>
      <c r="R31" s="100" t="s">
        <v>103</v>
      </c>
      <c r="S31" s="15">
        <v>40506</v>
      </c>
      <c r="T31" s="13"/>
      <c r="U31" s="15"/>
      <c r="V31" s="129" t="s">
        <v>113</v>
      </c>
    </row>
    <row r="32" spans="1:22" ht="30" customHeight="1">
      <c r="A32" s="11"/>
      <c r="B32" s="12"/>
      <c r="C32" s="12"/>
      <c r="D32" s="12"/>
      <c r="E32" s="12"/>
      <c r="F32" s="12" t="s">
        <v>166</v>
      </c>
      <c r="G32" s="12">
        <v>7</v>
      </c>
      <c r="H32" s="13"/>
      <c r="I32" s="14"/>
      <c r="J32" s="98" t="s">
        <v>111</v>
      </c>
      <c r="K32" s="100" t="s">
        <v>111</v>
      </c>
      <c r="L32" s="107">
        <v>1</v>
      </c>
      <c r="M32" s="107">
        <f t="shared" si="0"/>
        <v>1</v>
      </c>
      <c r="N32" s="103" t="s">
        <v>86</v>
      </c>
      <c r="O32" s="15"/>
      <c r="P32" s="95"/>
      <c r="Q32" s="12" t="s">
        <v>66</v>
      </c>
      <c r="R32" s="100" t="s">
        <v>111</v>
      </c>
      <c r="S32" s="15">
        <v>40506</v>
      </c>
      <c r="T32" s="13"/>
      <c r="U32" s="15"/>
      <c r="V32" s="129" t="s">
        <v>114</v>
      </c>
    </row>
    <row r="33" spans="1:22" ht="36.75" customHeight="1">
      <c r="A33" s="11"/>
      <c r="B33" s="12"/>
      <c r="C33" s="12"/>
      <c r="D33" s="12" t="s">
        <v>166</v>
      </c>
      <c r="E33" s="12">
        <v>5</v>
      </c>
      <c r="F33" s="12"/>
      <c r="G33" s="12"/>
      <c r="H33" s="13"/>
      <c r="I33" s="14" t="s">
        <v>104</v>
      </c>
      <c r="J33" s="98" t="s">
        <v>105</v>
      </c>
      <c r="K33" s="1"/>
      <c r="L33" s="107">
        <v>1</v>
      </c>
      <c r="M33" s="107">
        <f t="shared" si="0"/>
        <v>1</v>
      </c>
      <c r="N33" s="103" t="s">
        <v>100</v>
      </c>
      <c r="O33" s="15" t="str">
        <f>TEXT($O$9-7,"m/d/yy")</f>
        <v>11/22/10</v>
      </c>
      <c r="P33" s="95" t="s">
        <v>412</v>
      </c>
      <c r="Q33" s="12" t="s">
        <v>38</v>
      </c>
      <c r="R33" s="98"/>
      <c r="S33" s="15"/>
      <c r="T33" s="13"/>
      <c r="U33" s="15"/>
      <c r="V33" s="91"/>
    </row>
    <row r="34" spans="1:22" ht="36.75" customHeight="1">
      <c r="A34" s="11"/>
      <c r="B34" s="12"/>
      <c r="C34" s="12"/>
      <c r="D34" s="12"/>
      <c r="E34" s="12" t="s">
        <v>166</v>
      </c>
      <c r="F34" s="12">
        <v>6</v>
      </c>
      <c r="G34" s="12"/>
      <c r="H34" s="13"/>
      <c r="I34" s="14" t="s">
        <v>112</v>
      </c>
      <c r="J34" s="98" t="s">
        <v>106</v>
      </c>
      <c r="K34" s="100" t="s">
        <v>106</v>
      </c>
      <c r="L34" s="107">
        <v>1</v>
      </c>
      <c r="M34" s="107">
        <f t="shared" si="0"/>
        <v>1</v>
      </c>
      <c r="N34" s="103" t="s">
        <v>100</v>
      </c>
      <c r="O34" s="15"/>
      <c r="P34" s="95"/>
      <c r="Q34" s="12" t="s">
        <v>66</v>
      </c>
      <c r="R34" s="100" t="s">
        <v>106</v>
      </c>
      <c r="S34" s="15">
        <v>40506</v>
      </c>
      <c r="T34" s="13"/>
      <c r="U34" s="15"/>
      <c r="V34" s="115" t="s">
        <v>115</v>
      </c>
    </row>
    <row r="35" spans="1:22" ht="30" customHeight="1">
      <c r="A35" s="11"/>
      <c r="B35" s="12" t="s">
        <v>166</v>
      </c>
      <c r="C35" s="12">
        <v>3</v>
      </c>
      <c r="D35" s="12"/>
      <c r="E35" s="12"/>
      <c r="F35" s="12"/>
      <c r="G35" s="12"/>
      <c r="H35" s="13"/>
      <c r="I35" s="14" t="s">
        <v>107</v>
      </c>
      <c r="J35" s="98" t="s">
        <v>108</v>
      </c>
      <c r="K35" s="100" t="s">
        <v>109</v>
      </c>
      <c r="L35" s="107">
        <v>1</v>
      </c>
      <c r="M35" s="107">
        <f t="shared" si="0"/>
        <v>1</v>
      </c>
      <c r="N35" s="103" t="s">
        <v>86</v>
      </c>
      <c r="O35" s="15" t="str">
        <f>TEXT($O$7-7,"m/d/yy")</f>
        <v>12/6/10</v>
      </c>
      <c r="P35" s="95" t="s">
        <v>413</v>
      </c>
      <c r="Q35" s="12" t="s">
        <v>38</v>
      </c>
      <c r="R35" s="98"/>
      <c r="S35" s="15"/>
      <c r="T35" s="13"/>
      <c r="U35" s="15"/>
      <c r="V35" s="91"/>
    </row>
    <row r="36" spans="1:22" ht="30" customHeight="1">
      <c r="A36" s="11"/>
      <c r="B36" s="12"/>
      <c r="C36" s="12" t="s">
        <v>166</v>
      </c>
      <c r="D36" s="12">
        <v>4</v>
      </c>
      <c r="E36" s="12"/>
      <c r="F36" s="12"/>
      <c r="G36" s="12"/>
      <c r="H36" s="13"/>
      <c r="I36" s="14"/>
      <c r="J36" s="98" t="s">
        <v>109</v>
      </c>
      <c r="K36" s="100" t="s">
        <v>109</v>
      </c>
      <c r="L36" s="107">
        <v>1</v>
      </c>
      <c r="M36" s="107">
        <f t="shared" si="0"/>
        <v>1</v>
      </c>
      <c r="N36" s="103" t="s">
        <v>86</v>
      </c>
      <c r="O36" s="15"/>
      <c r="P36" s="95"/>
      <c r="Q36" s="12" t="s">
        <v>66</v>
      </c>
      <c r="R36" s="100" t="s">
        <v>109</v>
      </c>
      <c r="S36" s="15">
        <v>40506</v>
      </c>
      <c r="T36" s="13"/>
      <c r="U36" s="15"/>
      <c r="V36" s="115" t="s">
        <v>115</v>
      </c>
    </row>
    <row r="37" spans="1:22" ht="30" customHeight="1">
      <c r="A37" s="11"/>
      <c r="B37" s="12">
        <v>2</v>
      </c>
      <c r="C37" s="12"/>
      <c r="D37" s="12"/>
      <c r="E37" s="12"/>
      <c r="F37" s="12"/>
      <c r="G37" s="12"/>
      <c r="H37" s="13"/>
      <c r="I37" s="14" t="s">
        <v>194</v>
      </c>
      <c r="J37" s="98" t="s">
        <v>182</v>
      </c>
      <c r="K37" s="100"/>
      <c r="L37" s="107">
        <v>2</v>
      </c>
      <c r="M37" s="107">
        <f t="shared" si="0"/>
        <v>2</v>
      </c>
      <c r="N37" s="12" t="s">
        <v>192</v>
      </c>
      <c r="O37" s="15" t="str">
        <f>TEXT($O$6-7,"M/D/Y")</f>
        <v>12/13/10</v>
      </c>
      <c r="P37" s="12" t="s">
        <v>414</v>
      </c>
      <c r="Q37" s="12" t="s">
        <v>38</v>
      </c>
      <c r="R37" s="12"/>
      <c r="S37" s="12"/>
      <c r="T37" s="13"/>
      <c r="U37" s="99"/>
      <c r="V37" s="130"/>
    </row>
    <row r="38" spans="1:22" ht="30" customHeight="1">
      <c r="A38" s="11"/>
      <c r="B38" s="12"/>
      <c r="C38" s="12">
        <v>3</v>
      </c>
      <c r="D38" s="12"/>
      <c r="E38" s="12"/>
      <c r="F38" s="12"/>
      <c r="G38" s="12"/>
      <c r="H38" s="13"/>
      <c r="I38" s="14" t="s">
        <v>183</v>
      </c>
      <c r="J38" s="98" t="s">
        <v>184</v>
      </c>
      <c r="K38" s="100"/>
      <c r="L38" s="107">
        <v>2</v>
      </c>
      <c r="M38" s="107">
        <f t="shared" si="0"/>
        <v>2</v>
      </c>
      <c r="N38" s="12" t="s">
        <v>192</v>
      </c>
      <c r="O38" s="15" t="str">
        <f>TEXT($O$7-7,"m/d/yy")</f>
        <v>12/6/10</v>
      </c>
      <c r="P38" s="12" t="s">
        <v>415</v>
      </c>
      <c r="Q38" s="12" t="s">
        <v>38</v>
      </c>
      <c r="R38" s="12"/>
      <c r="S38" s="12"/>
      <c r="T38" s="13"/>
      <c r="U38" s="99"/>
      <c r="V38" s="130"/>
    </row>
    <row r="39" spans="1:22" ht="30" customHeight="1">
      <c r="A39" s="11"/>
      <c r="B39" s="12"/>
      <c r="C39" s="12"/>
      <c r="D39" s="12">
        <v>4</v>
      </c>
      <c r="E39" s="12"/>
      <c r="F39" s="12"/>
      <c r="G39" s="12"/>
      <c r="H39" s="13"/>
      <c r="I39" s="14"/>
      <c r="J39" s="98" t="s">
        <v>185</v>
      </c>
      <c r="K39" s="100" t="s">
        <v>185</v>
      </c>
      <c r="L39" s="107">
        <v>2</v>
      </c>
      <c r="M39" s="107">
        <f t="shared" si="0"/>
        <v>2</v>
      </c>
      <c r="N39" s="12" t="s">
        <v>192</v>
      </c>
      <c r="O39" s="12"/>
      <c r="P39" s="12"/>
      <c r="Q39" s="12" t="s">
        <v>66</v>
      </c>
      <c r="R39" s="100" t="s">
        <v>185</v>
      </c>
      <c r="S39" s="12"/>
      <c r="T39" s="13"/>
      <c r="U39" s="99"/>
      <c r="V39" s="115" t="s">
        <v>115</v>
      </c>
    </row>
    <row r="40" spans="1:22" ht="30" customHeight="1">
      <c r="A40" s="11"/>
      <c r="B40" s="12"/>
      <c r="C40" s="12">
        <v>3</v>
      </c>
      <c r="D40" s="12"/>
      <c r="E40" s="12"/>
      <c r="F40" s="12"/>
      <c r="G40" s="12"/>
      <c r="H40" s="13"/>
      <c r="I40" s="14" t="s">
        <v>186</v>
      </c>
      <c r="J40" s="98" t="s">
        <v>187</v>
      </c>
      <c r="K40" s="100"/>
      <c r="L40" s="107">
        <v>2</v>
      </c>
      <c r="M40" s="107">
        <f t="shared" si="0"/>
        <v>2</v>
      </c>
      <c r="N40" s="12" t="s">
        <v>192</v>
      </c>
      <c r="O40" s="15" t="str">
        <f>TEXT($O$7-7,"m/d/yy")</f>
        <v>12/6/10</v>
      </c>
      <c r="P40" s="12" t="s">
        <v>416</v>
      </c>
      <c r="Q40" s="12" t="s">
        <v>38</v>
      </c>
      <c r="R40" s="12"/>
      <c r="S40" s="12"/>
      <c r="T40" s="13"/>
      <c r="U40" s="99"/>
      <c r="V40" s="130"/>
    </row>
    <row r="41" spans="1:22" ht="30" customHeight="1">
      <c r="A41" s="11"/>
      <c r="B41" s="12"/>
      <c r="C41" s="12"/>
      <c r="D41" s="12">
        <v>4</v>
      </c>
      <c r="E41" s="12"/>
      <c r="F41" s="12"/>
      <c r="G41" s="12"/>
      <c r="H41" s="13"/>
      <c r="I41" s="14"/>
      <c r="J41" s="98" t="s">
        <v>188</v>
      </c>
      <c r="K41" s="100" t="s">
        <v>188</v>
      </c>
      <c r="L41" s="107">
        <v>2</v>
      </c>
      <c r="M41" s="107">
        <f t="shared" si="0"/>
        <v>2</v>
      </c>
      <c r="N41" s="12" t="s">
        <v>192</v>
      </c>
      <c r="O41" s="12"/>
      <c r="P41" s="12"/>
      <c r="Q41" s="12" t="s">
        <v>66</v>
      </c>
      <c r="R41" s="100" t="s">
        <v>188</v>
      </c>
      <c r="S41" s="12"/>
      <c r="T41" s="13"/>
      <c r="U41" s="99"/>
      <c r="V41" s="115" t="s">
        <v>115</v>
      </c>
    </row>
    <row r="42" spans="1:22" ht="30" customHeight="1">
      <c r="A42" s="11"/>
      <c r="B42" s="12"/>
      <c r="C42" s="12">
        <v>3</v>
      </c>
      <c r="D42" s="12"/>
      <c r="E42" s="12"/>
      <c r="F42" s="12"/>
      <c r="G42" s="12"/>
      <c r="H42" s="13"/>
      <c r="I42" s="14" t="s">
        <v>189</v>
      </c>
      <c r="J42" s="98" t="s">
        <v>190</v>
      </c>
      <c r="K42" s="100"/>
      <c r="L42" s="107">
        <v>2</v>
      </c>
      <c r="M42" s="107">
        <f t="shared" si="0"/>
        <v>2</v>
      </c>
      <c r="N42" s="12" t="s">
        <v>192</v>
      </c>
      <c r="O42" s="15" t="str">
        <f>TEXT($O$7-7,"m/d/yy")</f>
        <v>12/6/10</v>
      </c>
      <c r="P42" s="12" t="s">
        <v>417</v>
      </c>
      <c r="Q42" s="12" t="s">
        <v>38</v>
      </c>
      <c r="R42" s="12"/>
      <c r="S42" s="12"/>
      <c r="T42" s="13"/>
      <c r="U42" s="99"/>
      <c r="V42" s="130"/>
    </row>
    <row r="43" spans="1:22" ht="30" customHeight="1">
      <c r="A43" s="11"/>
      <c r="B43" s="12"/>
      <c r="C43" s="12"/>
      <c r="D43" s="12">
        <v>4</v>
      </c>
      <c r="E43" s="12"/>
      <c r="F43" s="12"/>
      <c r="G43" s="12"/>
      <c r="H43" s="13"/>
      <c r="I43" s="14"/>
      <c r="J43" s="98" t="s">
        <v>191</v>
      </c>
      <c r="K43" s="100" t="s">
        <v>191</v>
      </c>
      <c r="L43" s="107">
        <v>2</v>
      </c>
      <c r="M43" s="107">
        <f t="shared" si="0"/>
        <v>2</v>
      </c>
      <c r="N43" s="12" t="s">
        <v>192</v>
      </c>
      <c r="O43" s="12"/>
      <c r="P43" s="12"/>
      <c r="Q43" s="12" t="s">
        <v>66</v>
      </c>
      <c r="R43" s="100" t="s">
        <v>191</v>
      </c>
      <c r="S43" s="12"/>
      <c r="T43" s="13"/>
      <c r="U43" s="99"/>
      <c r="V43" s="115" t="s">
        <v>115</v>
      </c>
    </row>
    <row r="44" spans="1:22" s="215" customFormat="1" ht="30" customHeight="1">
      <c r="A44" s="209"/>
      <c r="B44" s="209"/>
      <c r="C44" s="209">
        <v>3</v>
      </c>
      <c r="D44" s="209"/>
      <c r="E44" s="209"/>
      <c r="F44" s="209"/>
      <c r="G44" s="209"/>
      <c r="H44" s="209"/>
      <c r="I44" s="99"/>
      <c r="J44" s="110" t="s">
        <v>260</v>
      </c>
      <c r="K44" s="110" t="s">
        <v>260</v>
      </c>
      <c r="L44" s="107" t="s">
        <v>148</v>
      </c>
      <c r="M44" s="209" t="s">
        <v>148</v>
      </c>
      <c r="N44" s="210" t="s">
        <v>261</v>
      </c>
      <c r="O44" s="211"/>
      <c r="P44" s="212"/>
      <c r="Q44" s="209" t="s">
        <v>66</v>
      </c>
      <c r="R44" s="110" t="s">
        <v>261</v>
      </c>
      <c r="S44" s="211">
        <v>40492</v>
      </c>
      <c r="T44" s="213"/>
      <c r="U44" s="211"/>
      <c r="V44" s="214" t="s">
        <v>418</v>
      </c>
    </row>
    <row r="45" spans="1:22" ht="30" customHeight="1">
      <c r="A45" s="11"/>
      <c r="B45" s="12">
        <v>2</v>
      </c>
      <c r="C45" s="12"/>
      <c r="D45" s="12"/>
      <c r="E45" s="12"/>
      <c r="F45" s="12"/>
      <c r="G45" s="12"/>
      <c r="H45" s="13"/>
      <c r="I45" s="14" t="s">
        <v>219</v>
      </c>
      <c r="J45" s="98" t="s">
        <v>249</v>
      </c>
      <c r="K45" s="100"/>
      <c r="L45" s="107">
        <v>8</v>
      </c>
      <c r="M45" s="107">
        <f t="shared" si="0"/>
        <v>8</v>
      </c>
      <c r="N45" s="12" t="s">
        <v>250</v>
      </c>
      <c r="O45" s="1"/>
      <c r="P45" s="12"/>
      <c r="Q45" s="12" t="s">
        <v>66</v>
      </c>
      <c r="R45" s="110" t="s">
        <v>249</v>
      </c>
      <c r="S45" s="108">
        <v>40506</v>
      </c>
      <c r="T45" s="13"/>
      <c r="U45" s="99"/>
      <c r="V45" s="115" t="s">
        <v>115</v>
      </c>
    </row>
    <row r="46" spans="1:22" ht="30" customHeight="1">
      <c r="A46" s="11"/>
      <c r="B46" s="12">
        <v>2</v>
      </c>
      <c r="C46" s="12"/>
      <c r="D46" s="12"/>
      <c r="E46" s="12"/>
      <c r="F46" s="12"/>
      <c r="G46" s="12"/>
      <c r="H46" s="13"/>
      <c r="I46" s="14" t="s">
        <v>245</v>
      </c>
      <c r="J46" s="98" t="s">
        <v>246</v>
      </c>
      <c r="K46" s="100"/>
      <c r="L46" s="107">
        <v>8</v>
      </c>
      <c r="M46" s="107">
        <f t="shared" si="0"/>
        <v>8</v>
      </c>
      <c r="N46" s="12" t="s">
        <v>247</v>
      </c>
      <c r="O46" s="12"/>
      <c r="P46" s="12"/>
      <c r="Q46" s="12" t="s">
        <v>66</v>
      </c>
      <c r="R46" s="100" t="s">
        <v>246</v>
      </c>
      <c r="S46" s="108">
        <v>40506</v>
      </c>
      <c r="T46" s="13"/>
      <c r="U46" s="99"/>
      <c r="V46" s="115" t="s">
        <v>115</v>
      </c>
    </row>
    <row r="47" spans="1:22" ht="30" customHeight="1">
      <c r="A47" s="11">
        <v>1</v>
      </c>
      <c r="B47" s="12"/>
      <c r="C47" s="12"/>
      <c r="D47" s="12"/>
      <c r="E47" s="12"/>
      <c r="F47" s="12"/>
      <c r="G47" s="12"/>
      <c r="H47" s="13" t="s">
        <v>166</v>
      </c>
      <c r="I47" s="14" t="s">
        <v>166</v>
      </c>
      <c r="J47" s="98" t="s">
        <v>224</v>
      </c>
      <c r="K47" s="111" t="s">
        <v>224</v>
      </c>
      <c r="L47" s="112">
        <v>1</v>
      </c>
      <c r="M47" s="113">
        <f t="shared" si="0"/>
        <v>1</v>
      </c>
      <c r="N47" s="103" t="s">
        <v>225</v>
      </c>
      <c r="O47" s="114"/>
      <c r="P47" s="100"/>
      <c r="Q47" s="12" t="s">
        <v>66</v>
      </c>
      <c r="R47" s="111" t="s">
        <v>224</v>
      </c>
      <c r="S47" s="15">
        <v>40503</v>
      </c>
      <c r="T47" s="13"/>
      <c r="U47" s="15"/>
      <c r="V47" s="115" t="s">
        <v>115</v>
      </c>
    </row>
    <row r="48" spans="1:22" s="143" customFormat="1" ht="30.75" customHeight="1">
      <c r="A48" s="116">
        <v>1</v>
      </c>
      <c r="B48" s="117"/>
      <c r="C48" s="117"/>
      <c r="D48" s="117"/>
      <c r="E48" s="117"/>
      <c r="F48" s="117"/>
      <c r="G48" s="117"/>
      <c r="H48" s="118" t="s">
        <v>166</v>
      </c>
      <c r="I48" s="119" t="s">
        <v>279</v>
      </c>
      <c r="J48" s="119" t="s">
        <v>280</v>
      </c>
      <c r="K48" s="120"/>
      <c r="L48" s="121">
        <v>1</v>
      </c>
      <c r="M48" s="122">
        <f t="shared" si="0"/>
        <v>1</v>
      </c>
      <c r="N48" s="142" t="s">
        <v>226</v>
      </c>
      <c r="O48" s="124"/>
      <c r="P48" s="134"/>
      <c r="Q48" s="117"/>
      <c r="R48" s="123"/>
      <c r="S48" s="126"/>
      <c r="T48" s="118"/>
      <c r="U48" s="126"/>
      <c r="V48" s="127" t="s">
        <v>281</v>
      </c>
    </row>
    <row r="49" spans="1:22" s="138" customFormat="1" ht="30" customHeight="1">
      <c r="A49" s="116">
        <v>1</v>
      </c>
      <c r="B49" s="117"/>
      <c r="C49" s="117"/>
      <c r="D49" s="117"/>
      <c r="E49" s="117"/>
      <c r="F49" s="117"/>
      <c r="G49" s="117"/>
      <c r="H49" s="118" t="s">
        <v>166</v>
      </c>
      <c r="I49" s="128" t="s">
        <v>282</v>
      </c>
      <c r="J49" s="133" t="s">
        <v>283</v>
      </c>
      <c r="K49" s="120"/>
      <c r="L49" s="121">
        <v>1</v>
      </c>
      <c r="M49" s="122">
        <f t="shared" si="0"/>
        <v>1</v>
      </c>
      <c r="N49" s="142" t="s">
        <v>226</v>
      </c>
      <c r="O49" s="126"/>
      <c r="P49" s="117"/>
      <c r="Q49" s="117"/>
      <c r="R49" s="123"/>
      <c r="S49" s="126"/>
      <c r="T49" s="118"/>
      <c r="U49" s="126"/>
      <c r="V49" s="127" t="s">
        <v>281</v>
      </c>
    </row>
    <row r="50" spans="1:22" s="143" customFormat="1" ht="30.75" customHeight="1" hidden="1" outlineLevel="1">
      <c r="A50" s="116"/>
      <c r="B50" s="117"/>
      <c r="C50" s="117"/>
      <c r="D50" s="117"/>
      <c r="E50" s="117"/>
      <c r="F50" s="117"/>
      <c r="G50" s="117"/>
      <c r="H50" s="118"/>
      <c r="I50" s="146" t="s">
        <v>323</v>
      </c>
      <c r="J50" s="125" t="s">
        <v>324</v>
      </c>
      <c r="K50" s="120"/>
      <c r="L50" s="121">
        <v>1</v>
      </c>
      <c r="M50" s="122">
        <f t="shared" si="0"/>
        <v>1</v>
      </c>
      <c r="N50" s="142"/>
      <c r="O50" s="124"/>
      <c r="P50" s="134"/>
      <c r="Q50" s="117"/>
      <c r="R50" s="123"/>
      <c r="S50" s="126"/>
      <c r="T50" s="118"/>
      <c r="U50" s="126"/>
      <c r="V50" s="127" t="s">
        <v>281</v>
      </c>
    </row>
    <row r="51" spans="1:22" s="143" customFormat="1" ht="30.75" customHeight="1" hidden="1" outlineLevel="1">
      <c r="A51" s="116"/>
      <c r="B51" s="117"/>
      <c r="C51" s="117"/>
      <c r="D51" s="117"/>
      <c r="E51" s="117"/>
      <c r="F51" s="117"/>
      <c r="G51" s="117"/>
      <c r="H51" s="118"/>
      <c r="I51" s="146" t="s">
        <v>323</v>
      </c>
      <c r="J51" s="125" t="s">
        <v>325</v>
      </c>
      <c r="K51" s="120"/>
      <c r="L51" s="121">
        <v>1</v>
      </c>
      <c r="M51" s="122">
        <f t="shared" si="0"/>
        <v>1</v>
      </c>
      <c r="N51" s="142"/>
      <c r="O51" s="124"/>
      <c r="P51" s="134"/>
      <c r="Q51" s="117"/>
      <c r="R51" s="123"/>
      <c r="S51" s="126"/>
      <c r="T51" s="118"/>
      <c r="U51" s="126"/>
      <c r="V51" s="127" t="s">
        <v>281</v>
      </c>
    </row>
    <row r="52" spans="1:22" s="143" customFormat="1" ht="30.75" customHeight="1" hidden="1" outlineLevel="1">
      <c r="A52" s="116"/>
      <c r="B52" s="117"/>
      <c r="C52" s="117"/>
      <c r="D52" s="117"/>
      <c r="E52" s="117"/>
      <c r="F52" s="117"/>
      <c r="G52" s="117"/>
      <c r="H52" s="118"/>
      <c r="I52" s="146" t="s">
        <v>284</v>
      </c>
      <c r="J52" s="125" t="s">
        <v>285</v>
      </c>
      <c r="K52" s="120"/>
      <c r="L52" s="121">
        <v>1</v>
      </c>
      <c r="M52" s="122">
        <f t="shared" si="0"/>
        <v>1</v>
      </c>
      <c r="N52" s="142"/>
      <c r="O52" s="124"/>
      <c r="P52" s="134"/>
      <c r="Q52" s="117"/>
      <c r="R52" s="123"/>
      <c r="S52" s="126"/>
      <c r="T52" s="118"/>
      <c r="U52" s="126"/>
      <c r="V52" s="127" t="s">
        <v>281</v>
      </c>
    </row>
    <row r="53" spans="1:22" s="143" customFormat="1" ht="30.75" customHeight="1" hidden="1" outlineLevel="1">
      <c r="A53" s="116"/>
      <c r="B53" s="117"/>
      <c r="C53" s="117"/>
      <c r="D53" s="117"/>
      <c r="E53" s="117"/>
      <c r="F53" s="117"/>
      <c r="G53" s="117"/>
      <c r="H53" s="118"/>
      <c r="I53" s="146" t="s">
        <v>286</v>
      </c>
      <c r="J53" s="125" t="s">
        <v>287</v>
      </c>
      <c r="K53" s="120"/>
      <c r="L53" s="121">
        <v>1</v>
      </c>
      <c r="M53" s="122">
        <f t="shared" si="0"/>
        <v>1</v>
      </c>
      <c r="N53" s="142"/>
      <c r="O53" s="124"/>
      <c r="P53" s="134"/>
      <c r="Q53" s="117"/>
      <c r="R53" s="123"/>
      <c r="S53" s="126"/>
      <c r="T53" s="118"/>
      <c r="U53" s="126"/>
      <c r="V53" s="127"/>
    </row>
    <row r="54" spans="1:22" s="143" customFormat="1" ht="30.75" customHeight="1" hidden="1" outlineLevel="1">
      <c r="A54" s="116"/>
      <c r="B54" s="117"/>
      <c r="C54" s="117"/>
      <c r="D54" s="117"/>
      <c r="E54" s="117"/>
      <c r="F54" s="117"/>
      <c r="G54" s="117"/>
      <c r="H54" s="118"/>
      <c r="I54" s="146" t="s">
        <v>288</v>
      </c>
      <c r="J54" s="125" t="s">
        <v>289</v>
      </c>
      <c r="K54" s="120"/>
      <c r="L54" s="121">
        <v>1</v>
      </c>
      <c r="M54" s="122">
        <f t="shared" si="0"/>
        <v>1</v>
      </c>
      <c r="N54" s="142"/>
      <c r="O54" s="124"/>
      <c r="P54" s="134"/>
      <c r="Q54" s="117"/>
      <c r="R54" s="123"/>
      <c r="S54" s="126"/>
      <c r="T54" s="118"/>
      <c r="U54" s="126"/>
      <c r="V54" s="127"/>
    </row>
    <row r="55" spans="1:22" s="143" customFormat="1" ht="30.75" customHeight="1" hidden="1" outlineLevel="1">
      <c r="A55" s="116"/>
      <c r="B55" s="117"/>
      <c r="C55" s="117"/>
      <c r="D55" s="117"/>
      <c r="E55" s="117"/>
      <c r="F55" s="117"/>
      <c r="G55" s="117"/>
      <c r="H55" s="118"/>
      <c r="I55" s="146" t="s">
        <v>290</v>
      </c>
      <c r="J55" s="125" t="s">
        <v>291</v>
      </c>
      <c r="K55" s="120"/>
      <c r="L55" s="121">
        <v>1</v>
      </c>
      <c r="M55" s="122">
        <f t="shared" si="0"/>
        <v>1</v>
      </c>
      <c r="N55" s="142"/>
      <c r="O55" s="124"/>
      <c r="P55" s="134"/>
      <c r="Q55" s="117"/>
      <c r="R55" s="123"/>
      <c r="S55" s="126"/>
      <c r="T55" s="118"/>
      <c r="U55" s="126"/>
      <c r="V55" s="127"/>
    </row>
    <row r="56" spans="1:22" s="143" customFormat="1" ht="30.75" customHeight="1" hidden="1" outlineLevel="1">
      <c r="A56" s="116"/>
      <c r="B56" s="117"/>
      <c r="C56" s="117"/>
      <c r="D56" s="117"/>
      <c r="E56" s="117"/>
      <c r="F56" s="117"/>
      <c r="G56" s="117"/>
      <c r="H56" s="118"/>
      <c r="I56" s="146" t="s">
        <v>292</v>
      </c>
      <c r="J56" s="125" t="s">
        <v>293</v>
      </c>
      <c r="K56" s="120"/>
      <c r="L56" s="121">
        <v>1</v>
      </c>
      <c r="M56" s="122">
        <f t="shared" si="0"/>
        <v>1</v>
      </c>
      <c r="N56" s="142"/>
      <c r="O56" s="124"/>
      <c r="P56" s="134"/>
      <c r="Q56" s="117"/>
      <c r="R56" s="123"/>
      <c r="S56" s="126"/>
      <c r="T56" s="118"/>
      <c r="U56" s="126"/>
      <c r="V56" s="127"/>
    </row>
    <row r="57" spans="1:22" s="143" customFormat="1" ht="30.75" customHeight="1" hidden="1" outlineLevel="1">
      <c r="A57" s="116"/>
      <c r="B57" s="117"/>
      <c r="C57" s="117"/>
      <c r="D57" s="117"/>
      <c r="E57" s="117"/>
      <c r="F57" s="117"/>
      <c r="G57" s="117"/>
      <c r="H57" s="118"/>
      <c r="I57" s="146" t="s">
        <v>294</v>
      </c>
      <c r="J57" s="125" t="s">
        <v>295</v>
      </c>
      <c r="K57" s="120"/>
      <c r="L57" s="121">
        <v>1</v>
      </c>
      <c r="M57" s="122">
        <f t="shared" si="0"/>
        <v>1</v>
      </c>
      <c r="N57" s="142"/>
      <c r="O57" s="124"/>
      <c r="P57" s="134"/>
      <c r="Q57" s="117"/>
      <c r="R57" s="123"/>
      <c r="S57" s="126"/>
      <c r="T57" s="118"/>
      <c r="U57" s="126"/>
      <c r="V57" s="127"/>
    </row>
    <row r="58" spans="1:22" s="143" customFormat="1" ht="30.75" customHeight="1" hidden="1" outlineLevel="1">
      <c r="A58" s="116"/>
      <c r="B58" s="117"/>
      <c r="C58" s="117"/>
      <c r="D58" s="117"/>
      <c r="E58" s="117"/>
      <c r="F58" s="117"/>
      <c r="G58" s="117"/>
      <c r="H58" s="118"/>
      <c r="I58" s="146" t="s">
        <v>296</v>
      </c>
      <c r="J58" s="125" t="s">
        <v>297</v>
      </c>
      <c r="K58" s="120"/>
      <c r="L58" s="121">
        <v>2</v>
      </c>
      <c r="M58" s="122">
        <f t="shared" si="0"/>
        <v>2</v>
      </c>
      <c r="N58" s="142"/>
      <c r="O58" s="124"/>
      <c r="P58" s="134"/>
      <c r="Q58" s="117"/>
      <c r="R58" s="123"/>
      <c r="S58" s="126"/>
      <c r="T58" s="118"/>
      <c r="U58" s="126"/>
      <c r="V58" s="127"/>
    </row>
    <row r="59" spans="1:22" s="143" customFormat="1" ht="30.75" customHeight="1" hidden="1" outlineLevel="1">
      <c r="A59" s="116"/>
      <c r="B59" s="117"/>
      <c r="C59" s="117"/>
      <c r="D59" s="117"/>
      <c r="E59" s="117"/>
      <c r="F59" s="117"/>
      <c r="G59" s="117"/>
      <c r="H59" s="118"/>
      <c r="I59" s="146" t="s">
        <v>298</v>
      </c>
      <c r="J59" s="125" t="s">
        <v>299</v>
      </c>
      <c r="K59" s="120"/>
      <c r="L59" s="121">
        <v>1</v>
      </c>
      <c r="M59" s="122">
        <f t="shared" si="0"/>
        <v>1</v>
      </c>
      <c r="N59" s="142"/>
      <c r="O59" s="124"/>
      <c r="P59" s="134"/>
      <c r="Q59" s="117"/>
      <c r="R59" s="123"/>
      <c r="S59" s="126"/>
      <c r="T59" s="118"/>
      <c r="U59" s="126"/>
      <c r="V59" s="127"/>
    </row>
    <row r="60" spans="1:22" s="143" customFormat="1" ht="30.75" customHeight="1" hidden="1" outlineLevel="1">
      <c r="A60" s="116"/>
      <c r="B60" s="117"/>
      <c r="C60" s="117"/>
      <c r="D60" s="117"/>
      <c r="E60" s="117"/>
      <c r="F60" s="117"/>
      <c r="G60" s="117"/>
      <c r="H60" s="118"/>
      <c r="I60" s="146" t="s">
        <v>300</v>
      </c>
      <c r="J60" s="125" t="s">
        <v>301</v>
      </c>
      <c r="K60" s="120"/>
      <c r="L60" s="121">
        <v>1</v>
      </c>
      <c r="M60" s="122">
        <f t="shared" si="0"/>
        <v>1</v>
      </c>
      <c r="N60" s="142"/>
      <c r="O60" s="124"/>
      <c r="P60" s="134"/>
      <c r="Q60" s="117"/>
      <c r="R60" s="123"/>
      <c r="S60" s="126"/>
      <c r="T60" s="118"/>
      <c r="U60" s="126"/>
      <c r="V60" s="127"/>
    </row>
    <row r="61" spans="1:22" s="143" customFormat="1" ht="30.75" customHeight="1" hidden="1" outlineLevel="1">
      <c r="A61" s="116"/>
      <c r="B61" s="117"/>
      <c r="C61" s="117"/>
      <c r="D61" s="117"/>
      <c r="E61" s="117"/>
      <c r="F61" s="117"/>
      <c r="G61" s="117"/>
      <c r="H61" s="118"/>
      <c r="I61" s="146" t="s">
        <v>302</v>
      </c>
      <c r="J61" s="125" t="s">
        <v>303</v>
      </c>
      <c r="K61" s="120"/>
      <c r="L61" s="121">
        <v>1</v>
      </c>
      <c r="M61" s="122">
        <f t="shared" si="0"/>
        <v>1</v>
      </c>
      <c r="N61" s="142"/>
      <c r="O61" s="124"/>
      <c r="P61" s="134"/>
      <c r="Q61" s="117"/>
      <c r="R61" s="123"/>
      <c r="S61" s="126"/>
      <c r="T61" s="118"/>
      <c r="U61" s="126"/>
      <c r="V61" s="127"/>
    </row>
    <row r="62" spans="1:22" s="143" customFormat="1" ht="30.75" customHeight="1" hidden="1" outlineLevel="1">
      <c r="A62" s="116"/>
      <c r="B62" s="117"/>
      <c r="C62" s="117"/>
      <c r="D62" s="117"/>
      <c r="E62" s="117"/>
      <c r="F62" s="117"/>
      <c r="G62" s="117"/>
      <c r="H62" s="118"/>
      <c r="I62" s="146" t="s">
        <v>304</v>
      </c>
      <c r="J62" s="125" t="s">
        <v>305</v>
      </c>
      <c r="K62" s="120"/>
      <c r="L62" s="121">
        <v>1</v>
      </c>
      <c r="M62" s="122">
        <f t="shared" si="0"/>
        <v>1</v>
      </c>
      <c r="N62" s="142"/>
      <c r="O62" s="124"/>
      <c r="P62" s="134"/>
      <c r="Q62" s="117"/>
      <c r="R62" s="123"/>
      <c r="S62" s="126"/>
      <c r="T62" s="118"/>
      <c r="U62" s="126"/>
      <c r="V62" s="127"/>
    </row>
    <row r="63" spans="1:22" s="143" customFormat="1" ht="30.75" customHeight="1" hidden="1" outlineLevel="1">
      <c r="A63" s="116"/>
      <c r="B63" s="117"/>
      <c r="C63" s="117"/>
      <c r="D63" s="117"/>
      <c r="E63" s="117"/>
      <c r="F63" s="117"/>
      <c r="G63" s="117"/>
      <c r="H63" s="118"/>
      <c r="I63" s="146" t="s">
        <v>306</v>
      </c>
      <c r="J63" s="125" t="s">
        <v>307</v>
      </c>
      <c r="K63" s="120"/>
      <c r="L63" s="121">
        <v>1</v>
      </c>
      <c r="M63" s="122">
        <f t="shared" si="0"/>
        <v>1</v>
      </c>
      <c r="N63" s="142"/>
      <c r="O63" s="124"/>
      <c r="P63" s="134"/>
      <c r="Q63" s="117"/>
      <c r="R63" s="123"/>
      <c r="S63" s="126"/>
      <c r="T63" s="118"/>
      <c r="U63" s="126"/>
      <c r="V63" s="127"/>
    </row>
    <row r="64" spans="1:22" s="143" customFormat="1" ht="30.75" customHeight="1" hidden="1" outlineLevel="1">
      <c r="A64" s="116"/>
      <c r="B64" s="117"/>
      <c r="C64" s="117"/>
      <c r="D64" s="117"/>
      <c r="E64" s="117"/>
      <c r="F64" s="117"/>
      <c r="G64" s="117"/>
      <c r="H64" s="118"/>
      <c r="I64" s="146" t="s">
        <v>308</v>
      </c>
      <c r="J64" s="125" t="s">
        <v>309</v>
      </c>
      <c r="K64" s="120"/>
      <c r="L64" s="121">
        <v>8</v>
      </c>
      <c r="M64" s="122">
        <f t="shared" si="0"/>
        <v>8</v>
      </c>
      <c r="N64" s="142"/>
      <c r="O64" s="124"/>
      <c r="P64" s="134"/>
      <c r="Q64" s="117"/>
      <c r="R64" s="123"/>
      <c r="S64" s="126"/>
      <c r="T64" s="118"/>
      <c r="U64" s="126"/>
      <c r="V64" s="127"/>
    </row>
    <row r="65" spans="1:22" s="143" customFormat="1" ht="30.75" customHeight="1" hidden="1" outlineLevel="1">
      <c r="A65" s="116"/>
      <c r="B65" s="117"/>
      <c r="C65" s="117"/>
      <c r="D65" s="117"/>
      <c r="E65" s="117"/>
      <c r="F65" s="117"/>
      <c r="G65" s="117"/>
      <c r="H65" s="118"/>
      <c r="I65" s="146" t="s">
        <v>310</v>
      </c>
      <c r="J65" s="125" t="s">
        <v>311</v>
      </c>
      <c r="K65" s="120"/>
      <c r="L65" s="121">
        <v>8</v>
      </c>
      <c r="M65" s="122">
        <f t="shared" si="0"/>
        <v>8</v>
      </c>
      <c r="N65" s="142"/>
      <c r="O65" s="124"/>
      <c r="P65" s="134"/>
      <c r="Q65" s="117"/>
      <c r="R65" s="123"/>
      <c r="S65" s="126"/>
      <c r="T65" s="118"/>
      <c r="U65" s="126"/>
      <c r="V65" s="127"/>
    </row>
    <row r="66" spans="1:22" s="143" customFormat="1" ht="30.75" customHeight="1" hidden="1" outlineLevel="1">
      <c r="A66" s="116"/>
      <c r="B66" s="117"/>
      <c r="C66" s="117"/>
      <c r="D66" s="117"/>
      <c r="E66" s="117"/>
      <c r="F66" s="117"/>
      <c r="G66" s="117"/>
      <c r="H66" s="118"/>
      <c r="I66" s="146" t="s">
        <v>312</v>
      </c>
      <c r="J66" s="125" t="s">
        <v>313</v>
      </c>
      <c r="K66" s="120"/>
      <c r="L66" s="121">
        <v>8</v>
      </c>
      <c r="M66" s="122">
        <f t="shared" si="0"/>
        <v>8</v>
      </c>
      <c r="N66" s="142"/>
      <c r="O66" s="124"/>
      <c r="P66" s="134"/>
      <c r="Q66" s="117"/>
      <c r="R66" s="123"/>
      <c r="S66" s="126"/>
      <c r="T66" s="118"/>
      <c r="U66" s="126"/>
      <c r="V66" s="127"/>
    </row>
    <row r="67" spans="1:22" s="143" customFormat="1" ht="30.75" customHeight="1" hidden="1" outlineLevel="1">
      <c r="A67" s="116"/>
      <c r="B67" s="117"/>
      <c r="C67" s="117"/>
      <c r="D67" s="117"/>
      <c r="E67" s="117"/>
      <c r="F67" s="117"/>
      <c r="G67" s="117"/>
      <c r="H67" s="118"/>
      <c r="I67" s="146" t="s">
        <v>314</v>
      </c>
      <c r="J67" s="125" t="s">
        <v>315</v>
      </c>
      <c r="K67" s="120"/>
      <c r="L67" s="121">
        <v>4</v>
      </c>
      <c r="M67" s="122">
        <f t="shared" si="0"/>
        <v>4</v>
      </c>
      <c r="N67" s="142"/>
      <c r="O67" s="124"/>
      <c r="P67" s="134"/>
      <c r="Q67" s="117"/>
      <c r="R67" s="123"/>
      <c r="S67" s="126"/>
      <c r="T67" s="118"/>
      <c r="U67" s="126"/>
      <c r="V67" s="127"/>
    </row>
    <row r="68" spans="1:22" s="143" customFormat="1" ht="30.75" customHeight="1" hidden="1" outlineLevel="1">
      <c r="A68" s="116"/>
      <c r="B68" s="117"/>
      <c r="C68" s="117"/>
      <c r="D68" s="117"/>
      <c r="E68" s="117"/>
      <c r="F68" s="117"/>
      <c r="G68" s="117"/>
      <c r="H68" s="118"/>
      <c r="I68" s="146" t="s">
        <v>316</v>
      </c>
      <c r="J68" s="125" t="s">
        <v>317</v>
      </c>
      <c r="K68" s="120"/>
      <c r="L68" s="121">
        <v>6</v>
      </c>
      <c r="M68" s="122">
        <f t="shared" si="0"/>
        <v>6</v>
      </c>
      <c r="N68" s="142"/>
      <c r="O68" s="124"/>
      <c r="P68" s="134"/>
      <c r="Q68" s="117"/>
      <c r="R68" s="123"/>
      <c r="S68" s="126"/>
      <c r="T68" s="118"/>
      <c r="U68" s="126"/>
      <c r="V68" s="127"/>
    </row>
    <row r="69" spans="1:22" s="143" customFormat="1" ht="30.75" customHeight="1" hidden="1" outlineLevel="1">
      <c r="A69" s="116"/>
      <c r="B69" s="117"/>
      <c r="C69" s="117"/>
      <c r="D69" s="117"/>
      <c r="E69" s="117"/>
      <c r="F69" s="117"/>
      <c r="G69" s="117"/>
      <c r="H69" s="118"/>
      <c r="I69" s="146" t="s">
        <v>318</v>
      </c>
      <c r="J69" s="125" t="s">
        <v>319</v>
      </c>
      <c r="K69" s="120"/>
      <c r="L69" s="121">
        <v>2</v>
      </c>
      <c r="M69" s="122">
        <f t="shared" si="0"/>
        <v>2</v>
      </c>
      <c r="N69" s="142"/>
      <c r="O69" s="124"/>
      <c r="P69" s="134"/>
      <c r="Q69" s="117"/>
      <c r="R69" s="123"/>
      <c r="S69" s="126"/>
      <c r="T69" s="118"/>
      <c r="U69" s="126"/>
      <c r="V69" s="127"/>
    </row>
    <row r="70" spans="1:22" s="143" customFormat="1" ht="30.75" customHeight="1" hidden="1" outlineLevel="1">
      <c r="A70" s="116"/>
      <c r="B70" s="117"/>
      <c r="C70" s="117"/>
      <c r="D70" s="117"/>
      <c r="E70" s="117"/>
      <c r="F70" s="117"/>
      <c r="G70" s="117"/>
      <c r="H70" s="118"/>
      <c r="I70" s="146" t="s">
        <v>320</v>
      </c>
      <c r="J70" s="125" t="s">
        <v>321</v>
      </c>
      <c r="K70" s="120"/>
      <c r="L70" s="121">
        <v>4</v>
      </c>
      <c r="M70" s="122">
        <f t="shared" si="0"/>
        <v>4</v>
      </c>
      <c r="N70" s="145"/>
      <c r="O70" s="124"/>
      <c r="P70" s="134"/>
      <c r="Q70" s="117"/>
      <c r="R70" s="119"/>
      <c r="S70" s="126"/>
      <c r="T70" s="118"/>
      <c r="U70" s="126"/>
      <c r="V70" s="127"/>
    </row>
    <row r="71" spans="1:22" s="143" customFormat="1" ht="30.75" customHeight="1" hidden="1" outlineLevel="1">
      <c r="A71" s="116"/>
      <c r="B71" s="117"/>
      <c r="C71" s="117"/>
      <c r="D71" s="117"/>
      <c r="E71" s="117"/>
      <c r="F71" s="117"/>
      <c r="G71" s="117"/>
      <c r="H71" s="118"/>
      <c r="I71" s="146" t="s">
        <v>234</v>
      </c>
      <c r="J71" s="125" t="s">
        <v>322</v>
      </c>
      <c r="K71" s="120"/>
      <c r="L71" s="121">
        <v>1</v>
      </c>
      <c r="M71" s="122">
        <f t="shared" si="0"/>
        <v>1</v>
      </c>
      <c r="N71" s="145"/>
      <c r="O71" s="124"/>
      <c r="P71" s="134"/>
      <c r="Q71" s="117"/>
      <c r="R71" s="119"/>
      <c r="S71" s="126"/>
      <c r="T71" s="118"/>
      <c r="U71" s="126"/>
      <c r="V71" s="127"/>
    </row>
    <row r="72" spans="1:22" s="139" customFormat="1" ht="30" customHeight="1" collapsed="1">
      <c r="A72" s="117">
        <v>1</v>
      </c>
      <c r="B72" s="117"/>
      <c r="C72" s="117"/>
      <c r="D72" s="117"/>
      <c r="E72" s="117"/>
      <c r="F72" s="117"/>
      <c r="G72" s="117"/>
      <c r="H72" s="117"/>
      <c r="I72" s="128" t="s">
        <v>252</v>
      </c>
      <c r="J72" s="133" t="s">
        <v>235</v>
      </c>
      <c r="K72" s="117"/>
      <c r="L72" s="117">
        <v>1</v>
      </c>
      <c r="M72" s="117">
        <f aca="true" t="shared" si="1" ref="M72:M80">L72*$L$1</f>
        <v>1</v>
      </c>
      <c r="N72" s="144" t="s">
        <v>251</v>
      </c>
      <c r="O72" s="126"/>
      <c r="P72" s="117"/>
      <c r="Q72" s="117"/>
      <c r="R72" s="123"/>
      <c r="S72" s="117"/>
      <c r="T72" s="117"/>
      <c r="U72" s="117"/>
      <c r="V72" s="127" t="s">
        <v>281</v>
      </c>
    </row>
    <row r="73" spans="1:22" s="139" customFormat="1" ht="30" customHeight="1" hidden="1" outlineLevel="1">
      <c r="A73" s="117"/>
      <c r="B73" s="117">
        <v>2</v>
      </c>
      <c r="C73" s="117"/>
      <c r="D73" s="117"/>
      <c r="E73" s="117"/>
      <c r="F73" s="117"/>
      <c r="G73" s="117"/>
      <c r="H73" s="117"/>
      <c r="I73" s="128" t="s">
        <v>263</v>
      </c>
      <c r="J73" s="133" t="s">
        <v>253</v>
      </c>
      <c r="K73" s="117"/>
      <c r="L73" s="117">
        <v>1</v>
      </c>
      <c r="M73" s="117">
        <f t="shared" si="1"/>
        <v>1</v>
      </c>
      <c r="N73" s="144" t="s">
        <v>251</v>
      </c>
      <c r="O73" s="126"/>
      <c r="P73" s="117"/>
      <c r="Q73" s="117"/>
      <c r="R73" s="123"/>
      <c r="S73" s="117"/>
      <c r="T73" s="117"/>
      <c r="U73" s="117"/>
      <c r="V73" s="127" t="s">
        <v>281</v>
      </c>
    </row>
    <row r="74" spans="1:22" s="139" customFormat="1" ht="30" customHeight="1" hidden="1" outlineLevel="1">
      <c r="A74" s="117"/>
      <c r="B74" s="117"/>
      <c r="C74" s="117">
        <v>3</v>
      </c>
      <c r="D74" s="117"/>
      <c r="E74" s="117"/>
      <c r="F74" s="117"/>
      <c r="G74" s="117"/>
      <c r="H74" s="117"/>
      <c r="I74" s="128" t="s">
        <v>254</v>
      </c>
      <c r="J74" s="133" t="s">
        <v>255</v>
      </c>
      <c r="K74" s="117"/>
      <c r="L74" s="117">
        <v>1</v>
      </c>
      <c r="M74" s="117">
        <v>1</v>
      </c>
      <c r="N74" s="144" t="s">
        <v>251</v>
      </c>
      <c r="O74" s="126"/>
      <c r="P74" s="117"/>
      <c r="Q74" s="117"/>
      <c r="R74" s="123"/>
      <c r="S74" s="117"/>
      <c r="T74" s="117"/>
      <c r="U74" s="117"/>
      <c r="V74" s="127" t="s">
        <v>281</v>
      </c>
    </row>
    <row r="75" spans="1:22" s="139" customFormat="1" ht="30" customHeight="1" hidden="1" outlineLevel="1">
      <c r="A75" s="117"/>
      <c r="B75" s="117"/>
      <c r="C75" s="117"/>
      <c r="D75" s="117">
        <v>4</v>
      </c>
      <c r="E75" s="117"/>
      <c r="F75" s="117"/>
      <c r="G75" s="117"/>
      <c r="H75" s="117"/>
      <c r="I75" s="128"/>
      <c r="J75" s="133" t="s">
        <v>256</v>
      </c>
      <c r="K75" s="117" t="s">
        <v>257</v>
      </c>
      <c r="L75" s="117">
        <v>1</v>
      </c>
      <c r="M75" s="117">
        <v>1</v>
      </c>
      <c r="N75" s="144" t="s">
        <v>251</v>
      </c>
      <c r="O75" s="126"/>
      <c r="P75" s="117"/>
      <c r="Q75" s="117"/>
      <c r="R75" s="123"/>
      <c r="S75" s="126"/>
      <c r="T75" s="117"/>
      <c r="U75" s="117"/>
      <c r="V75" s="127" t="s">
        <v>281</v>
      </c>
    </row>
    <row r="76" spans="1:22" s="139" customFormat="1" ht="30" customHeight="1" hidden="1" outlineLevel="1">
      <c r="A76" s="117"/>
      <c r="B76" s="117"/>
      <c r="C76" s="117">
        <v>3</v>
      </c>
      <c r="D76" s="117"/>
      <c r="E76" s="117"/>
      <c r="F76" s="117"/>
      <c r="G76" s="117"/>
      <c r="H76" s="117"/>
      <c r="I76" s="128" t="s">
        <v>262</v>
      </c>
      <c r="J76" s="133" t="s">
        <v>258</v>
      </c>
      <c r="K76" s="117"/>
      <c r="L76" s="117">
        <v>4</v>
      </c>
      <c r="M76" s="117">
        <v>4</v>
      </c>
      <c r="N76" s="144" t="s">
        <v>251</v>
      </c>
      <c r="O76" s="126"/>
      <c r="P76" s="117"/>
      <c r="Q76" s="117"/>
      <c r="R76" s="123"/>
      <c r="S76" s="117"/>
      <c r="T76" s="117"/>
      <c r="U76" s="117"/>
      <c r="V76" s="127" t="s">
        <v>281</v>
      </c>
    </row>
    <row r="77" spans="1:22" s="139" customFormat="1" ht="30" customHeight="1" hidden="1" outlineLevel="1">
      <c r="A77" s="117"/>
      <c r="B77" s="117"/>
      <c r="C77" s="117"/>
      <c r="D77" s="117">
        <v>4</v>
      </c>
      <c r="E77" s="117"/>
      <c r="F77" s="117"/>
      <c r="G77" s="117"/>
      <c r="H77" s="117"/>
      <c r="I77" s="128"/>
      <c r="J77" s="133" t="s">
        <v>259</v>
      </c>
      <c r="K77" s="128" t="s">
        <v>259</v>
      </c>
      <c r="L77" s="117">
        <v>4</v>
      </c>
      <c r="M77" s="117">
        <v>4</v>
      </c>
      <c r="N77" s="144" t="s">
        <v>251</v>
      </c>
      <c r="O77" s="126"/>
      <c r="P77" s="117"/>
      <c r="Q77" s="117"/>
      <c r="R77" s="123"/>
      <c r="S77" s="126"/>
      <c r="T77" s="117"/>
      <c r="U77" s="117"/>
      <c r="V77" s="131"/>
    </row>
    <row r="78" spans="1:22" s="139" customFormat="1" ht="30" customHeight="1" hidden="1" outlineLevel="1">
      <c r="A78" s="117"/>
      <c r="B78" s="117">
        <v>2</v>
      </c>
      <c r="C78" s="117"/>
      <c r="D78" s="117"/>
      <c r="E78" s="117"/>
      <c r="F78" s="117"/>
      <c r="G78" s="117"/>
      <c r="H78" s="117"/>
      <c r="I78" s="128" t="s">
        <v>236</v>
      </c>
      <c r="J78" s="133" t="s">
        <v>237</v>
      </c>
      <c r="K78" s="117"/>
      <c r="L78" s="117">
        <v>2</v>
      </c>
      <c r="M78" s="117">
        <f t="shared" si="1"/>
        <v>2</v>
      </c>
      <c r="N78" s="144" t="s">
        <v>251</v>
      </c>
      <c r="O78" s="117"/>
      <c r="P78" s="117"/>
      <c r="Q78" s="117"/>
      <c r="R78" s="123"/>
      <c r="S78" s="126"/>
      <c r="T78" s="117"/>
      <c r="U78" s="117"/>
      <c r="V78" s="131"/>
    </row>
    <row r="79" spans="1:22" s="139" customFormat="1" ht="30" customHeight="1" hidden="1" outlineLevel="1">
      <c r="A79" s="117"/>
      <c r="B79" s="117">
        <v>2</v>
      </c>
      <c r="C79" s="117"/>
      <c r="D79" s="117"/>
      <c r="E79" s="117"/>
      <c r="F79" s="117"/>
      <c r="G79" s="117"/>
      <c r="H79" s="117"/>
      <c r="I79" s="128" t="s">
        <v>238</v>
      </c>
      <c r="J79" s="133" t="s">
        <v>239</v>
      </c>
      <c r="K79" s="117"/>
      <c r="L79" s="117">
        <v>2</v>
      </c>
      <c r="M79" s="117">
        <f t="shared" si="1"/>
        <v>2</v>
      </c>
      <c r="N79" s="144" t="s">
        <v>251</v>
      </c>
      <c r="O79" s="117"/>
      <c r="P79" s="117"/>
      <c r="Q79" s="117"/>
      <c r="R79" s="123"/>
      <c r="S79" s="126"/>
      <c r="T79" s="117"/>
      <c r="U79" s="117"/>
      <c r="V79" s="131"/>
    </row>
    <row r="80" spans="1:22" s="139" customFormat="1" ht="30" customHeight="1" hidden="1" outlineLevel="1">
      <c r="A80" s="117"/>
      <c r="B80" s="117">
        <v>2</v>
      </c>
      <c r="C80" s="117"/>
      <c r="D80" s="117"/>
      <c r="E80" s="117"/>
      <c r="F80" s="117"/>
      <c r="G80" s="117"/>
      <c r="H80" s="117"/>
      <c r="I80" s="128" t="s">
        <v>240</v>
      </c>
      <c r="J80" s="133" t="s">
        <v>241</v>
      </c>
      <c r="K80" s="117"/>
      <c r="L80" s="117">
        <v>2</v>
      </c>
      <c r="M80" s="117">
        <f t="shared" si="1"/>
        <v>2</v>
      </c>
      <c r="N80" s="144" t="s">
        <v>251</v>
      </c>
      <c r="O80" s="117"/>
      <c r="P80" s="117"/>
      <c r="Q80" s="117"/>
      <c r="R80" s="123"/>
      <c r="S80" s="126"/>
      <c r="T80" s="117"/>
      <c r="U80" s="117"/>
      <c r="V80" s="131"/>
    </row>
    <row r="81" spans="1:22" s="139" customFormat="1" ht="30" customHeight="1" hidden="1" outlineLevel="1">
      <c r="A81" s="117"/>
      <c r="B81" s="117">
        <v>2</v>
      </c>
      <c r="C81" s="117"/>
      <c r="D81" s="117"/>
      <c r="E81" s="117"/>
      <c r="F81" s="117"/>
      <c r="G81" s="117"/>
      <c r="H81" s="117"/>
      <c r="I81" s="128" t="s">
        <v>242</v>
      </c>
      <c r="J81" s="133" t="s">
        <v>243</v>
      </c>
      <c r="K81" s="117"/>
      <c r="L81" s="117">
        <v>2</v>
      </c>
      <c r="M81" s="117">
        <f aca="true" t="shared" si="2" ref="M81:M86">L81*$L$1</f>
        <v>2</v>
      </c>
      <c r="N81" s="144" t="s">
        <v>251</v>
      </c>
      <c r="O81" s="117"/>
      <c r="P81" s="117"/>
      <c r="Q81" s="117"/>
      <c r="R81" s="123"/>
      <c r="S81" s="126"/>
      <c r="T81" s="117"/>
      <c r="U81" s="117"/>
      <c r="V81" s="131"/>
    </row>
    <row r="82" spans="1:22" s="138" customFormat="1" ht="30" customHeight="1" hidden="1" outlineLevel="1">
      <c r="A82" s="116"/>
      <c r="B82" s="117">
        <v>2</v>
      </c>
      <c r="C82" s="117"/>
      <c r="D82" s="117"/>
      <c r="E82" s="117"/>
      <c r="F82" s="117"/>
      <c r="G82" s="117"/>
      <c r="H82" s="118" t="s">
        <v>166</v>
      </c>
      <c r="I82" s="128" t="s">
        <v>228</v>
      </c>
      <c r="J82" s="133" t="s">
        <v>229</v>
      </c>
      <c r="K82" s="120"/>
      <c r="L82" s="121">
        <v>60</v>
      </c>
      <c r="M82" s="122">
        <f t="shared" si="2"/>
        <v>60</v>
      </c>
      <c r="N82" s="145" t="s">
        <v>229</v>
      </c>
      <c r="O82" s="124"/>
      <c r="P82" s="134"/>
      <c r="Q82" s="117"/>
      <c r="R82" s="119"/>
      <c r="S82" s="126"/>
      <c r="T82" s="118"/>
      <c r="U82" s="126"/>
      <c r="V82" s="127"/>
    </row>
    <row r="83" spans="1:22" s="138" customFormat="1" ht="30" customHeight="1" hidden="1" outlineLevel="1">
      <c r="A83" s="116"/>
      <c r="B83" s="117">
        <v>2</v>
      </c>
      <c r="C83" s="117"/>
      <c r="D83" s="117"/>
      <c r="E83" s="117"/>
      <c r="F83" s="117"/>
      <c r="G83" s="117"/>
      <c r="H83" s="118" t="s">
        <v>166</v>
      </c>
      <c r="I83" s="128" t="s">
        <v>230</v>
      </c>
      <c r="J83" s="133" t="s">
        <v>231</v>
      </c>
      <c r="K83" s="120"/>
      <c r="L83" s="121">
        <v>60</v>
      </c>
      <c r="M83" s="122">
        <f t="shared" si="2"/>
        <v>60</v>
      </c>
      <c r="N83" s="145" t="s">
        <v>231</v>
      </c>
      <c r="O83" s="124"/>
      <c r="P83" s="134"/>
      <c r="Q83" s="117"/>
      <c r="R83" s="119"/>
      <c r="S83" s="126"/>
      <c r="T83" s="118"/>
      <c r="U83" s="126"/>
      <c r="V83" s="127"/>
    </row>
    <row r="84" spans="1:22" s="139" customFormat="1" ht="30" customHeight="1" hidden="1" outlineLevel="1">
      <c r="A84" s="117"/>
      <c r="B84" s="117">
        <v>2</v>
      </c>
      <c r="C84" s="117"/>
      <c r="D84" s="117"/>
      <c r="E84" s="117"/>
      <c r="F84" s="117"/>
      <c r="G84" s="117"/>
      <c r="H84" s="117" t="s">
        <v>166</v>
      </c>
      <c r="I84" s="128" t="s">
        <v>232</v>
      </c>
      <c r="J84" s="133" t="s">
        <v>233</v>
      </c>
      <c r="K84" s="117"/>
      <c r="L84" s="117">
        <v>60</v>
      </c>
      <c r="M84" s="117">
        <f t="shared" si="2"/>
        <v>60</v>
      </c>
      <c r="N84" s="117" t="s">
        <v>233</v>
      </c>
      <c r="O84" s="117"/>
      <c r="P84" s="117"/>
      <c r="Q84" s="117"/>
      <c r="R84" s="128"/>
      <c r="S84" s="126"/>
      <c r="T84" s="117"/>
      <c r="U84" s="117"/>
      <c r="V84" s="131"/>
    </row>
    <row r="85" spans="1:22" s="139" customFormat="1" ht="30" customHeight="1" collapsed="1">
      <c r="A85" s="117">
        <v>1</v>
      </c>
      <c r="B85" s="117"/>
      <c r="C85" s="117"/>
      <c r="D85" s="117"/>
      <c r="E85" s="117"/>
      <c r="F85" s="117"/>
      <c r="G85" s="117"/>
      <c r="H85" s="117"/>
      <c r="I85" s="128" t="s">
        <v>381</v>
      </c>
      <c r="J85" s="128" t="s">
        <v>382</v>
      </c>
      <c r="K85" s="117"/>
      <c r="L85" s="117">
        <v>1</v>
      </c>
      <c r="M85" s="117">
        <f t="shared" si="2"/>
        <v>1</v>
      </c>
      <c r="N85" s="117" t="s">
        <v>251</v>
      </c>
      <c r="O85" s="206"/>
      <c r="P85" s="207"/>
      <c r="Q85" s="117"/>
      <c r="R85" s="128"/>
      <c r="S85" s="126"/>
      <c r="T85" s="117"/>
      <c r="U85" s="117"/>
      <c r="V85" s="127" t="s">
        <v>281</v>
      </c>
    </row>
    <row r="86" spans="1:22" s="139" customFormat="1" ht="30" customHeight="1">
      <c r="A86" s="117">
        <v>1</v>
      </c>
      <c r="B86" s="117"/>
      <c r="C86" s="117"/>
      <c r="D86" s="117"/>
      <c r="E86" s="117"/>
      <c r="F86" s="117"/>
      <c r="G86" s="117"/>
      <c r="H86" s="117"/>
      <c r="I86" s="128" t="s">
        <v>248</v>
      </c>
      <c r="J86" s="133" t="s">
        <v>244</v>
      </c>
      <c r="K86" s="117"/>
      <c r="L86" s="117">
        <v>1</v>
      </c>
      <c r="M86" s="117">
        <f t="shared" si="2"/>
        <v>1</v>
      </c>
      <c r="N86" s="142" t="s">
        <v>227</v>
      </c>
      <c r="O86" s="126"/>
      <c r="P86" s="117"/>
      <c r="Q86" s="117"/>
      <c r="R86" s="123"/>
      <c r="S86" s="126"/>
      <c r="T86" s="117"/>
      <c r="U86" s="117"/>
      <c r="V86" s="127" t="s">
        <v>281</v>
      </c>
    </row>
    <row r="87" spans="1:22" ht="17.25">
      <c r="A87" s="12">
        <v>1</v>
      </c>
      <c r="B87" s="12"/>
      <c r="C87" s="12"/>
      <c r="D87" s="12"/>
      <c r="E87" s="12"/>
      <c r="F87" s="12"/>
      <c r="G87" s="12"/>
      <c r="H87" s="12"/>
      <c r="I87" s="14" t="s">
        <v>166</v>
      </c>
      <c r="J87" s="208" t="s">
        <v>277</v>
      </c>
      <c r="K87" s="12"/>
      <c r="L87" s="12">
        <v>1</v>
      </c>
      <c r="M87" s="12">
        <v>1</v>
      </c>
      <c r="N87" s="147" t="s">
        <v>276</v>
      </c>
      <c r="O87" s="15"/>
      <c r="P87" s="12"/>
      <c r="Q87" s="12" t="s">
        <v>66</v>
      </c>
      <c r="R87" s="148" t="s">
        <v>277</v>
      </c>
      <c r="S87" s="15" t="str">
        <f>TEXT($O$6-7,"M/D/Y")</f>
        <v>12/13/10</v>
      </c>
      <c r="T87" s="12"/>
      <c r="U87" s="12"/>
      <c r="V87" s="149"/>
    </row>
    <row r="88" spans="1:22" ht="17.25">
      <c r="A88" s="12">
        <v>1</v>
      </c>
      <c r="B88" s="12"/>
      <c r="C88" s="12"/>
      <c r="D88" s="12"/>
      <c r="E88" s="12"/>
      <c r="F88" s="12"/>
      <c r="G88" s="12"/>
      <c r="H88" s="12"/>
      <c r="I88" s="14" t="s">
        <v>166</v>
      </c>
      <c r="J88" s="208" t="s">
        <v>278</v>
      </c>
      <c r="K88" s="12"/>
      <c r="L88" s="12">
        <v>1</v>
      </c>
      <c r="M88" s="12">
        <v>1</v>
      </c>
      <c r="N88" s="147" t="s">
        <v>276</v>
      </c>
      <c r="O88" s="15"/>
      <c r="P88" s="12"/>
      <c r="Q88" s="12" t="s">
        <v>66</v>
      </c>
      <c r="R88" s="148" t="s">
        <v>278</v>
      </c>
      <c r="S88" s="15" t="str">
        <f>TEXT($O$6-7,"M/D/Y")</f>
        <v>12/13/10</v>
      </c>
      <c r="T88" s="12"/>
      <c r="U88" s="12"/>
      <c r="V88" s="149"/>
    </row>
  </sheetData>
  <sheetProtection/>
  <printOptions/>
  <pageMargins left="0.25" right="0.2" top="0.5" bottom="0.75" header="0.3" footer="0.3"/>
  <pageSetup fitToHeight="8" fitToWidth="1" horizontalDpi="600" verticalDpi="600" orientation="landscape" paperSize="3" scale="39" r:id="rId1"/>
  <headerFooter>
    <oddHeader>&amp;RPage &amp;P of &amp;N</oddHeader>
  </headerFooter>
</worksheet>
</file>

<file path=xl/worksheets/sheet10.xml><?xml version="1.0" encoding="utf-8"?>
<worksheet xmlns="http://schemas.openxmlformats.org/spreadsheetml/2006/main" xmlns:r="http://schemas.openxmlformats.org/officeDocument/2006/relationships">
  <dimension ref="B2:W51"/>
  <sheetViews>
    <sheetView zoomScale="70" zoomScaleNormal="70" workbookViewId="0" topLeftCell="A1">
      <selection activeCell="D40" sqref="D40"/>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403</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6" t="s">
        <v>335</v>
      </c>
      <c r="D7" s="217"/>
      <c r="E7" s="217"/>
      <c r="F7" s="217"/>
      <c r="G7" s="217"/>
      <c r="H7" s="217"/>
      <c r="I7" s="217"/>
      <c r="J7" s="217"/>
      <c r="K7" s="217"/>
      <c r="L7" s="217"/>
      <c r="M7" s="217"/>
      <c r="N7" s="217"/>
      <c r="O7" s="217"/>
      <c r="P7" s="217"/>
      <c r="Q7" s="217"/>
      <c r="R7" s="218"/>
      <c r="S7" s="36"/>
      <c r="T7" s="36"/>
      <c r="U7" s="36"/>
      <c r="V7" s="36"/>
      <c r="W7" s="39"/>
    </row>
    <row r="8" spans="2:23" ht="15.75" thickBot="1">
      <c r="B8" s="35"/>
      <c r="C8" s="216" t="s">
        <v>336</v>
      </c>
      <c r="D8" s="217"/>
      <c r="E8" s="217"/>
      <c r="F8" s="217"/>
      <c r="G8" s="217"/>
      <c r="H8" s="217"/>
      <c r="I8" s="217"/>
      <c r="J8" s="217"/>
      <c r="K8" s="217"/>
      <c r="L8" s="217"/>
      <c r="M8" s="217"/>
      <c r="N8" s="217"/>
      <c r="O8" s="217"/>
      <c r="P8" s="217"/>
      <c r="Q8" s="217"/>
      <c r="R8" s="218"/>
      <c r="S8" s="36"/>
      <c r="T8" s="36"/>
      <c r="U8" s="36"/>
      <c r="V8" s="36"/>
      <c r="W8" s="39"/>
    </row>
    <row r="9" spans="2:23" ht="22.5" customHeight="1">
      <c r="B9" s="35"/>
      <c r="C9" s="37" t="s">
        <v>1</v>
      </c>
      <c r="D9" s="66" t="str">
        <f>INDEX(BOM!I:I,MATCH($P$3,BOM!$P:$P,0),1)</f>
        <v>            114322-00S</v>
      </c>
      <c r="E9" s="36"/>
      <c r="F9" s="36"/>
      <c r="G9" s="36"/>
      <c r="H9" s="36"/>
      <c r="I9" s="36"/>
      <c r="J9" s="36"/>
      <c r="K9" s="36"/>
      <c r="L9" s="36"/>
      <c r="M9" s="36"/>
      <c r="N9" s="40" t="s">
        <v>2</v>
      </c>
      <c r="O9" s="36"/>
      <c r="P9" s="135" t="str">
        <f>INDEX(BOM!O:O,MATCH($P$3,BOM!$P:$P,0),1)</f>
        <v>11/22/10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STIFFENER,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116</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114322-00S</v>
      </c>
      <c r="H19" s="29" t="str">
        <f>D11</f>
        <v>STIFFENER, ADAPTER A-18</v>
      </c>
      <c r="Q19" s="29" t="s">
        <v>66</v>
      </c>
    </row>
    <row r="20" spans="2:17" ht="14.25">
      <c r="B20" s="47"/>
      <c r="D20" s="29" t="s">
        <v>117</v>
      </c>
      <c r="H20" s="29" t="s">
        <v>119</v>
      </c>
      <c r="Q20" s="29" t="s">
        <v>66</v>
      </c>
    </row>
    <row r="21" spans="2:3" ht="14.25">
      <c r="B21" s="47" t="s">
        <v>11</v>
      </c>
      <c r="C21" s="29" t="s">
        <v>15</v>
      </c>
    </row>
    <row r="22" spans="2:4" ht="14.25">
      <c r="B22" s="47" t="s">
        <v>11</v>
      </c>
      <c r="C22" s="49" t="s">
        <v>13</v>
      </c>
      <c r="D22" s="96"/>
    </row>
    <row r="23" ht="14.25">
      <c r="B23" s="47"/>
    </row>
    <row r="24" spans="2:17" ht="14.25">
      <c r="B24" s="47" t="s">
        <v>11</v>
      </c>
      <c r="C24" s="29" t="s">
        <v>16</v>
      </c>
      <c r="Q24" s="29" t="s">
        <v>4</v>
      </c>
    </row>
    <row r="25" spans="2:17" ht="14.25">
      <c r="B25" s="47"/>
      <c r="C25" s="66" t="str">
        <f>INDEX(BOM!R:R,MATCH($P$3,BOM!$P:$P,0)+1,1)</f>
        <v>PLT, .50 THK, 21.0 WD, 67.88 LG</v>
      </c>
      <c r="Q25" s="66">
        <f>INDEX(BOM!M:M,MATCH($P$3,BOM!$P:$P,0)+1,1)</f>
        <v>1</v>
      </c>
    </row>
    <row r="26" spans="2:14" ht="15" thickBot="1">
      <c r="B26" s="47"/>
      <c r="N26" s="104" t="str">
        <f>INDEX(BOM!N:N,MATCH($P$3,BOM!$P:$P,0)+1,1)</f>
        <v>AISI 304/AISI 304L DUAL CERT PER SA240</v>
      </c>
    </row>
    <row r="27" spans="2:23" ht="15" thickBot="1">
      <c r="B27" s="50" t="s">
        <v>17</v>
      </c>
      <c r="C27" s="51" t="s">
        <v>18</v>
      </c>
      <c r="D27" s="52" t="s">
        <v>19</v>
      </c>
      <c r="E27" s="53"/>
      <c r="F27" s="53"/>
      <c r="G27" s="53"/>
      <c r="H27" s="53"/>
      <c r="I27" s="53"/>
      <c r="J27" s="53"/>
      <c r="K27" s="53"/>
      <c r="L27" s="53"/>
      <c r="M27" s="53"/>
      <c r="N27" s="53" t="s">
        <v>20</v>
      </c>
      <c r="O27" s="53"/>
      <c r="P27" s="53" t="s">
        <v>21</v>
      </c>
      <c r="Q27" s="54"/>
      <c r="R27" s="52"/>
      <c r="S27" s="55" t="s">
        <v>22</v>
      </c>
      <c r="T27" s="54"/>
      <c r="U27" s="53"/>
      <c r="V27" s="55" t="s">
        <v>23</v>
      </c>
      <c r="W27" s="54"/>
    </row>
    <row r="28" spans="2:23" ht="14.25">
      <c r="B28" s="56"/>
      <c r="C28" s="57"/>
      <c r="D28" s="58"/>
      <c r="E28" s="59"/>
      <c r="F28" s="59"/>
      <c r="G28" s="59"/>
      <c r="H28" s="59"/>
      <c r="I28" s="59"/>
      <c r="J28" s="59"/>
      <c r="K28" s="59"/>
      <c r="L28" s="59"/>
      <c r="M28" s="59"/>
      <c r="N28" s="59"/>
      <c r="O28" s="59"/>
      <c r="P28" s="59"/>
      <c r="Q28" s="60"/>
      <c r="R28" s="58"/>
      <c r="S28" s="59"/>
      <c r="T28" s="60"/>
      <c r="U28" s="59"/>
      <c r="V28" s="59"/>
      <c r="W28" s="60"/>
    </row>
    <row r="29" spans="2:23" ht="14.25">
      <c r="B29" s="56">
        <v>10</v>
      </c>
      <c r="C29" s="57">
        <v>60</v>
      </c>
      <c r="D29" s="58" t="s">
        <v>127</v>
      </c>
      <c r="E29" s="59"/>
      <c r="F29" s="59"/>
      <c r="G29" s="59"/>
      <c r="H29" s="59"/>
      <c r="I29" s="59"/>
      <c r="J29" s="59"/>
      <c r="K29" s="59"/>
      <c r="L29" s="59"/>
      <c r="M29" s="59"/>
      <c r="N29" s="59">
        <v>0</v>
      </c>
      <c r="O29" s="59"/>
      <c r="P29" s="59">
        <v>0</v>
      </c>
      <c r="Q29" s="60"/>
      <c r="R29" s="58"/>
      <c r="S29" s="59"/>
      <c r="T29" s="60"/>
      <c r="U29" s="59"/>
      <c r="V29" s="59"/>
      <c r="W29" s="60"/>
    </row>
    <row r="30" spans="2:23" ht="14.25">
      <c r="B30" s="56"/>
      <c r="C30" s="57"/>
      <c r="D30" s="58" t="s">
        <v>264</v>
      </c>
      <c r="E30" s="59"/>
      <c r="F30" s="59"/>
      <c r="G30" s="59"/>
      <c r="H30" s="59"/>
      <c r="I30" s="59"/>
      <c r="J30" s="59"/>
      <c r="K30" s="59"/>
      <c r="L30" s="59"/>
      <c r="M30" s="59"/>
      <c r="N30" s="59"/>
      <c r="O30" s="59"/>
      <c r="P30" s="59"/>
      <c r="Q30" s="60"/>
      <c r="R30" s="58"/>
      <c r="S30" s="59"/>
      <c r="T30" s="60"/>
      <c r="U30" s="59"/>
      <c r="V30" s="59"/>
      <c r="W30" s="60"/>
    </row>
    <row r="31" spans="2:23" ht="14.25">
      <c r="B31" s="61"/>
      <c r="C31" s="62"/>
      <c r="D31" s="35"/>
      <c r="E31" s="36"/>
      <c r="F31" s="36"/>
      <c r="G31" s="36"/>
      <c r="H31" s="36"/>
      <c r="I31" s="36"/>
      <c r="J31" s="36"/>
      <c r="K31" s="36"/>
      <c r="L31" s="36"/>
      <c r="M31" s="36"/>
      <c r="N31" s="36"/>
      <c r="O31" s="36"/>
      <c r="P31" s="36"/>
      <c r="Q31" s="39"/>
      <c r="R31" s="35"/>
      <c r="S31" s="36"/>
      <c r="T31" s="39"/>
      <c r="U31" s="36"/>
      <c r="V31" s="36"/>
      <c r="W31" s="39"/>
    </row>
    <row r="32" spans="2:23" ht="14.25">
      <c r="B32" s="61">
        <v>20</v>
      </c>
      <c r="C32" s="62">
        <v>50</v>
      </c>
      <c r="D32" s="35" t="s">
        <v>131</v>
      </c>
      <c r="E32" s="36"/>
      <c r="F32" s="36"/>
      <c r="G32" s="36"/>
      <c r="H32" s="36"/>
      <c r="I32" s="36"/>
      <c r="J32" s="36"/>
      <c r="K32" s="36"/>
      <c r="L32" s="36"/>
      <c r="M32" s="36"/>
      <c r="N32" s="36">
        <v>0.5</v>
      </c>
      <c r="O32" s="36"/>
      <c r="P32" s="36">
        <v>1</v>
      </c>
      <c r="Q32" s="39"/>
      <c r="R32" s="35"/>
      <c r="S32" s="36"/>
      <c r="T32" s="39"/>
      <c r="U32" s="36"/>
      <c r="V32" s="36"/>
      <c r="W32" s="39"/>
    </row>
    <row r="33" spans="2:23" ht="15">
      <c r="B33" s="61"/>
      <c r="C33" s="62"/>
      <c r="D33" s="35" t="s">
        <v>388</v>
      </c>
      <c r="E33" s="36"/>
      <c r="F33" s="36"/>
      <c r="G33" s="36"/>
      <c r="H33" s="36"/>
      <c r="I33" s="36"/>
      <c r="J33" s="36"/>
      <c r="K33" s="36"/>
      <c r="L33" s="36"/>
      <c r="M33" s="36"/>
      <c r="N33" s="36"/>
      <c r="O33" s="36"/>
      <c r="P33" s="36"/>
      <c r="Q33" s="39"/>
      <c r="R33" s="35"/>
      <c r="S33" s="36"/>
      <c r="T33" s="39"/>
      <c r="U33" s="36"/>
      <c r="V33" s="36"/>
      <c r="W33" s="39"/>
    </row>
    <row r="34" spans="2:23" ht="14.25">
      <c r="B34" s="56"/>
      <c r="C34" s="57"/>
      <c r="D34" s="58"/>
      <c r="E34" s="59"/>
      <c r="F34" s="59"/>
      <c r="G34" s="59"/>
      <c r="H34" s="59"/>
      <c r="I34" s="59"/>
      <c r="J34" s="59"/>
      <c r="K34" s="59"/>
      <c r="L34" s="59"/>
      <c r="M34" s="59"/>
      <c r="N34" s="59"/>
      <c r="O34" s="59"/>
      <c r="P34" s="59"/>
      <c r="Q34" s="60"/>
      <c r="R34" s="58"/>
      <c r="S34" s="59"/>
      <c r="T34" s="60"/>
      <c r="U34" s="59"/>
      <c r="V34" s="59"/>
      <c r="W34" s="60"/>
    </row>
    <row r="35" spans="2:23" ht="14.25">
      <c r="B35" s="56">
        <v>30</v>
      </c>
      <c r="C35" s="57">
        <v>60</v>
      </c>
      <c r="D35" s="58" t="s">
        <v>383</v>
      </c>
      <c r="E35" s="59"/>
      <c r="F35" s="59"/>
      <c r="G35" s="59"/>
      <c r="H35" s="59"/>
      <c r="I35" s="59"/>
      <c r="J35" s="59"/>
      <c r="K35" s="59"/>
      <c r="L35" s="59"/>
      <c r="M35" s="59"/>
      <c r="N35" s="59">
        <v>0</v>
      </c>
      <c r="O35" s="59"/>
      <c r="P35" s="59">
        <v>0</v>
      </c>
      <c r="Q35" s="60"/>
      <c r="R35" s="58"/>
      <c r="S35" s="59"/>
      <c r="T35" s="60"/>
      <c r="U35" s="59"/>
      <c r="V35" s="59"/>
      <c r="W35" s="60"/>
    </row>
    <row r="36" spans="2:23" ht="14.25">
      <c r="B36" s="56"/>
      <c r="C36" s="57"/>
      <c r="D36" s="58"/>
      <c r="E36" s="59"/>
      <c r="F36" s="59"/>
      <c r="G36" s="59"/>
      <c r="H36" s="59"/>
      <c r="I36" s="59"/>
      <c r="J36" s="59"/>
      <c r="K36" s="59"/>
      <c r="L36" s="59"/>
      <c r="M36" s="59"/>
      <c r="N36" s="59"/>
      <c r="O36" s="59"/>
      <c r="P36" s="59"/>
      <c r="Q36" s="60"/>
      <c r="R36" s="58"/>
      <c r="S36" s="59"/>
      <c r="T36" s="60"/>
      <c r="U36" s="59"/>
      <c r="V36" s="59"/>
      <c r="W36" s="60"/>
    </row>
    <row r="37" spans="2:23" ht="14.25">
      <c r="B37" s="61"/>
      <c r="C37" s="62"/>
      <c r="D37" s="35"/>
      <c r="E37" s="36"/>
      <c r="F37" s="36"/>
      <c r="G37" s="36"/>
      <c r="H37" s="36"/>
      <c r="I37" s="36"/>
      <c r="J37" s="36"/>
      <c r="K37" s="36"/>
      <c r="L37" s="36"/>
      <c r="M37" s="36"/>
      <c r="N37" s="36"/>
      <c r="O37" s="36"/>
      <c r="P37" s="36"/>
      <c r="Q37" s="39"/>
      <c r="R37" s="35"/>
      <c r="S37" s="36"/>
      <c r="T37" s="39"/>
      <c r="U37" s="36"/>
      <c r="V37" s="36"/>
      <c r="W37" s="39"/>
    </row>
    <row r="38" spans="2:23" ht="14.25">
      <c r="B38" s="61">
        <v>40</v>
      </c>
      <c r="C38" s="62">
        <v>1</v>
      </c>
      <c r="D38" s="35" t="s">
        <v>389</v>
      </c>
      <c r="E38" s="36"/>
      <c r="F38" s="36"/>
      <c r="G38" s="36"/>
      <c r="H38" s="36"/>
      <c r="I38" s="36"/>
      <c r="J38" s="36"/>
      <c r="K38" s="36"/>
      <c r="L38" s="36"/>
      <c r="M38" s="36"/>
      <c r="N38" s="36">
        <v>0.5</v>
      </c>
      <c r="O38" s="36"/>
      <c r="P38" s="36">
        <v>1</v>
      </c>
      <c r="Q38" s="39"/>
      <c r="R38" s="35"/>
      <c r="S38" s="36"/>
      <c r="T38" s="39"/>
      <c r="U38" s="36"/>
      <c r="V38" s="36"/>
      <c r="W38" s="39"/>
    </row>
    <row r="39" spans="2:23" ht="15">
      <c r="B39" s="61"/>
      <c r="C39" s="62"/>
      <c r="D39" s="35" t="s">
        <v>392</v>
      </c>
      <c r="E39" s="36"/>
      <c r="F39" s="36"/>
      <c r="G39" s="36"/>
      <c r="H39" s="36"/>
      <c r="I39" s="36"/>
      <c r="J39" s="36"/>
      <c r="K39" s="36"/>
      <c r="L39" s="36"/>
      <c r="M39" s="36"/>
      <c r="N39" s="36"/>
      <c r="O39" s="36"/>
      <c r="P39" s="36"/>
      <c r="Q39" s="39"/>
      <c r="R39" s="35"/>
      <c r="S39" s="36"/>
      <c r="T39" s="39"/>
      <c r="U39" s="36"/>
      <c r="V39" s="36"/>
      <c r="W39" s="39"/>
    </row>
    <row r="40" spans="2:23" ht="14.25">
      <c r="B40" s="56"/>
      <c r="C40" s="57"/>
      <c r="D40" s="58"/>
      <c r="E40" s="59"/>
      <c r="F40" s="59"/>
      <c r="G40" s="59"/>
      <c r="H40" s="59"/>
      <c r="I40" s="59"/>
      <c r="J40" s="59"/>
      <c r="K40" s="59"/>
      <c r="L40" s="59"/>
      <c r="M40" s="59"/>
      <c r="N40" s="59"/>
      <c r="O40" s="59"/>
      <c r="P40" s="59"/>
      <c r="Q40" s="60"/>
      <c r="R40" s="58"/>
      <c r="S40" s="59"/>
      <c r="T40" s="60"/>
      <c r="U40" s="59"/>
      <c r="V40" s="59"/>
      <c r="W40" s="60"/>
    </row>
    <row r="41" spans="2:23" ht="14.25">
      <c r="B41" s="56">
        <v>50</v>
      </c>
      <c r="C41" s="57">
        <v>60</v>
      </c>
      <c r="D41" s="58" t="s">
        <v>387</v>
      </c>
      <c r="E41" s="59"/>
      <c r="F41" s="59"/>
      <c r="G41" s="59"/>
      <c r="H41" s="59"/>
      <c r="I41" s="59"/>
      <c r="J41" s="59"/>
      <c r="K41" s="59"/>
      <c r="L41" s="59"/>
      <c r="M41" s="59"/>
      <c r="N41" s="59">
        <v>0</v>
      </c>
      <c r="O41" s="59"/>
      <c r="P41" s="59">
        <v>0</v>
      </c>
      <c r="Q41" s="60"/>
      <c r="R41" s="58"/>
      <c r="S41" s="59"/>
      <c r="T41" s="60"/>
      <c r="U41" s="59"/>
      <c r="V41" s="59"/>
      <c r="W41" s="60"/>
    </row>
    <row r="42" spans="2:23" ht="14.25">
      <c r="B42" s="56"/>
      <c r="C42" s="57"/>
      <c r="D42" s="58"/>
      <c r="E42" s="59"/>
      <c r="F42" s="59"/>
      <c r="G42" s="59"/>
      <c r="H42" s="59"/>
      <c r="I42" s="59"/>
      <c r="J42" s="59"/>
      <c r="K42" s="59"/>
      <c r="L42" s="59"/>
      <c r="M42" s="59"/>
      <c r="N42" s="59"/>
      <c r="O42" s="59"/>
      <c r="P42" s="59"/>
      <c r="Q42" s="60"/>
      <c r="R42" s="58"/>
      <c r="S42" s="59"/>
      <c r="T42" s="60"/>
      <c r="U42" s="59"/>
      <c r="V42" s="59"/>
      <c r="W42" s="60"/>
    </row>
    <row r="43" spans="2:23" ht="14.25">
      <c r="B43" s="61"/>
      <c r="C43" s="62"/>
      <c r="D43" s="35"/>
      <c r="E43" s="36"/>
      <c r="F43" s="36"/>
      <c r="G43" s="36"/>
      <c r="H43" s="36"/>
      <c r="I43" s="36"/>
      <c r="J43" s="36"/>
      <c r="K43" s="36"/>
      <c r="L43" s="36"/>
      <c r="M43" s="36"/>
      <c r="N43" s="36"/>
      <c r="O43" s="36"/>
      <c r="P43" s="36"/>
      <c r="Q43" s="39"/>
      <c r="R43" s="35"/>
      <c r="S43" s="36"/>
      <c r="T43" s="39"/>
      <c r="U43" s="36"/>
      <c r="V43" s="36"/>
      <c r="W43" s="39"/>
    </row>
    <row r="44" spans="2:23" ht="14.25">
      <c r="B44" s="61"/>
      <c r="C44" s="62"/>
      <c r="D44" s="35"/>
      <c r="E44" s="36"/>
      <c r="F44" s="36"/>
      <c r="G44" s="36"/>
      <c r="H44" s="36"/>
      <c r="I44" s="36"/>
      <c r="J44" s="36"/>
      <c r="K44" s="36"/>
      <c r="L44" s="36"/>
      <c r="M44" s="36"/>
      <c r="N44" s="36"/>
      <c r="O44" s="36"/>
      <c r="P44" s="36"/>
      <c r="Q44" s="39"/>
      <c r="R44" s="35"/>
      <c r="S44" s="36"/>
      <c r="T44" s="39"/>
      <c r="U44" s="36"/>
      <c r="V44" s="36"/>
      <c r="W44" s="39"/>
    </row>
    <row r="45" spans="2:23" ht="14.25">
      <c r="B45" s="61"/>
      <c r="C45" s="62"/>
      <c r="D45" s="35"/>
      <c r="E45" s="36"/>
      <c r="F45" s="36"/>
      <c r="G45" s="36"/>
      <c r="H45" s="36"/>
      <c r="I45" s="36"/>
      <c r="J45" s="36"/>
      <c r="K45" s="36"/>
      <c r="L45" s="36"/>
      <c r="M45" s="36"/>
      <c r="N45" s="36"/>
      <c r="O45" s="36"/>
      <c r="P45" s="36"/>
      <c r="Q45" s="39"/>
      <c r="R45" s="35"/>
      <c r="S45" s="36"/>
      <c r="T45" s="39"/>
      <c r="U45" s="36"/>
      <c r="V45" s="36"/>
      <c r="W45" s="39"/>
    </row>
    <row r="46" spans="2:23" ht="14.25">
      <c r="B46" s="56"/>
      <c r="C46" s="57"/>
      <c r="D46" s="58"/>
      <c r="E46" s="59"/>
      <c r="F46" s="59"/>
      <c r="G46" s="59"/>
      <c r="H46" s="59"/>
      <c r="I46" s="59"/>
      <c r="J46" s="59"/>
      <c r="K46" s="59"/>
      <c r="L46" s="59"/>
      <c r="M46" s="59"/>
      <c r="N46" s="59"/>
      <c r="O46" s="59"/>
      <c r="P46" s="59"/>
      <c r="Q46" s="60"/>
      <c r="R46" s="58"/>
      <c r="S46" s="59"/>
      <c r="T46" s="60"/>
      <c r="U46" s="59"/>
      <c r="V46" s="59"/>
      <c r="W46" s="60"/>
    </row>
    <row r="47" spans="2:23" ht="14.25">
      <c r="B47" s="56"/>
      <c r="C47" s="57"/>
      <c r="D47" s="58"/>
      <c r="E47" s="59"/>
      <c r="F47" s="59"/>
      <c r="G47" s="59"/>
      <c r="H47" s="59"/>
      <c r="I47" s="59"/>
      <c r="J47" s="59"/>
      <c r="K47" s="59"/>
      <c r="L47" s="59"/>
      <c r="M47" s="59"/>
      <c r="N47" s="59"/>
      <c r="O47" s="59"/>
      <c r="P47" s="59"/>
      <c r="Q47" s="60"/>
      <c r="R47" s="58"/>
      <c r="S47" s="59"/>
      <c r="T47" s="60"/>
      <c r="U47" s="59"/>
      <c r="V47" s="59"/>
      <c r="W47" s="60"/>
    </row>
    <row r="48" spans="2:23" ht="14.25">
      <c r="B48" s="56"/>
      <c r="C48" s="57"/>
      <c r="D48" s="58"/>
      <c r="E48" s="59"/>
      <c r="F48" s="59"/>
      <c r="G48" s="59"/>
      <c r="H48" s="59"/>
      <c r="I48" s="59"/>
      <c r="J48" s="59"/>
      <c r="K48" s="59"/>
      <c r="L48" s="59"/>
      <c r="M48" s="59"/>
      <c r="N48" s="59"/>
      <c r="O48" s="59"/>
      <c r="P48" s="59"/>
      <c r="Q48" s="60"/>
      <c r="R48" s="58"/>
      <c r="S48" s="59"/>
      <c r="T48" s="60"/>
      <c r="U48" s="59"/>
      <c r="V48" s="59"/>
      <c r="W48" s="60"/>
    </row>
    <row r="49" spans="2:23" ht="14.25">
      <c r="B49" s="61"/>
      <c r="C49" s="62"/>
      <c r="D49" s="35"/>
      <c r="E49" s="36"/>
      <c r="F49" s="36"/>
      <c r="G49" s="36"/>
      <c r="H49" s="36"/>
      <c r="I49" s="36"/>
      <c r="J49" s="36"/>
      <c r="K49" s="36"/>
      <c r="L49" s="36"/>
      <c r="M49" s="36"/>
      <c r="N49" s="36"/>
      <c r="O49" s="36"/>
      <c r="P49" s="36"/>
      <c r="Q49" s="39"/>
      <c r="R49" s="35"/>
      <c r="S49" s="36"/>
      <c r="T49" s="39"/>
      <c r="U49" s="36"/>
      <c r="V49" s="36"/>
      <c r="W49" s="39"/>
    </row>
    <row r="50" spans="2:23" ht="14.25">
      <c r="B50" s="61"/>
      <c r="C50" s="62"/>
      <c r="D50" s="35"/>
      <c r="E50" s="36"/>
      <c r="F50" s="36"/>
      <c r="G50" s="36"/>
      <c r="H50" s="36"/>
      <c r="I50" s="36"/>
      <c r="J50" s="36"/>
      <c r="K50" s="36"/>
      <c r="L50" s="36"/>
      <c r="M50" s="36"/>
      <c r="N50" s="36"/>
      <c r="O50" s="36"/>
      <c r="P50" s="36"/>
      <c r="Q50" s="39"/>
      <c r="R50" s="35"/>
      <c r="S50" s="36"/>
      <c r="T50" s="39"/>
      <c r="U50" s="36"/>
      <c r="V50" s="36"/>
      <c r="W50" s="39"/>
    </row>
    <row r="51" spans="2:23" ht="15" thickBot="1">
      <c r="B51" s="63"/>
      <c r="C51" s="64"/>
      <c r="D51" s="44"/>
      <c r="E51" s="45"/>
      <c r="F51" s="45"/>
      <c r="G51" s="45"/>
      <c r="H51" s="45"/>
      <c r="I51" s="45"/>
      <c r="J51" s="45"/>
      <c r="K51" s="45"/>
      <c r="L51" s="45"/>
      <c r="M51" s="65" t="s">
        <v>24</v>
      </c>
      <c r="N51" s="45">
        <f>SUM(N28:N49)</f>
        <v>1</v>
      </c>
      <c r="O51" s="45"/>
      <c r="P51" s="45">
        <f>SUM(P28:P49)</f>
        <v>2</v>
      </c>
      <c r="Q51" s="46"/>
      <c r="R51" s="44"/>
      <c r="S51" s="45"/>
      <c r="T51" s="46"/>
      <c r="U51" s="45"/>
      <c r="V51" s="45"/>
      <c r="W51"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11.xml><?xml version="1.0" encoding="utf-8"?>
<worksheet xmlns="http://schemas.openxmlformats.org/spreadsheetml/2006/main" xmlns:r="http://schemas.openxmlformats.org/officeDocument/2006/relationships">
  <dimension ref="B2:W54"/>
  <sheetViews>
    <sheetView zoomScale="70" zoomScaleNormal="70" workbookViewId="0" topLeftCell="A10">
      <selection activeCell="P45" sqref="P45"/>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404</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6" t="s">
        <v>335</v>
      </c>
      <c r="D7" s="217"/>
      <c r="E7" s="217"/>
      <c r="F7" s="217"/>
      <c r="G7" s="217"/>
      <c r="H7" s="217"/>
      <c r="I7" s="217"/>
      <c r="J7" s="217"/>
      <c r="K7" s="217"/>
      <c r="L7" s="217"/>
      <c r="M7" s="217"/>
      <c r="N7" s="217"/>
      <c r="O7" s="217"/>
      <c r="P7" s="217"/>
      <c r="Q7" s="217"/>
      <c r="R7" s="218"/>
      <c r="S7" s="36"/>
      <c r="T7" s="36"/>
      <c r="U7" s="36"/>
      <c r="V7" s="36"/>
      <c r="W7" s="39"/>
    </row>
    <row r="8" spans="2:23" ht="15.75" thickBot="1">
      <c r="B8" s="35"/>
      <c r="C8" s="216" t="s">
        <v>336</v>
      </c>
      <c r="D8" s="217"/>
      <c r="E8" s="217"/>
      <c r="F8" s="217"/>
      <c r="G8" s="217"/>
      <c r="H8" s="217"/>
      <c r="I8" s="217"/>
      <c r="J8" s="217"/>
      <c r="K8" s="217"/>
      <c r="L8" s="217"/>
      <c r="M8" s="217"/>
      <c r="N8" s="217"/>
      <c r="O8" s="217"/>
      <c r="P8" s="217"/>
      <c r="Q8" s="217"/>
      <c r="R8" s="218"/>
      <c r="S8" s="36"/>
      <c r="T8" s="36"/>
      <c r="U8" s="36"/>
      <c r="V8" s="36"/>
      <c r="W8" s="39"/>
    </row>
    <row r="9" spans="2:23" ht="22.5" customHeight="1">
      <c r="B9" s="35"/>
      <c r="C9" s="37" t="s">
        <v>1</v>
      </c>
      <c r="D9" s="66" t="str">
        <f>INDEX(BOM!I:I,MATCH($P$3,BOM!$P:$P,0),1)</f>
        <v>            114447-00WM</v>
      </c>
      <c r="E9" s="36"/>
      <c r="F9" s="36"/>
      <c r="G9" s="36"/>
      <c r="H9" s="36"/>
      <c r="I9" s="36"/>
      <c r="J9" s="36"/>
      <c r="K9" s="36"/>
      <c r="L9" s="36"/>
      <c r="M9" s="36"/>
      <c r="N9" s="40" t="s">
        <v>2</v>
      </c>
      <c r="O9" s="36"/>
      <c r="P9" s="135" t="str">
        <f>INDEX(BOM!O:O,MATCH($P$3,BOM!$P:$P,0),1)</f>
        <v>11/22/10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WELDMENT, BRACKET,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2</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116</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114447-00WM</v>
      </c>
      <c r="H19" s="29" t="str">
        <f>D11</f>
        <v>WELDMENT, BRACKET, A-18</v>
      </c>
      <c r="Q19" s="29" t="s">
        <v>337</v>
      </c>
    </row>
    <row r="20" spans="2:17" ht="14.25">
      <c r="B20" s="47"/>
      <c r="D20" s="29" t="s">
        <v>117</v>
      </c>
      <c r="H20" s="29" t="s">
        <v>119</v>
      </c>
      <c r="Q20" s="29" t="s">
        <v>66</v>
      </c>
    </row>
    <row r="21" spans="2:17" ht="14.25">
      <c r="B21" s="47"/>
      <c r="D21" s="29" t="s">
        <v>120</v>
      </c>
      <c r="H21" s="29" t="s">
        <v>121</v>
      </c>
      <c r="Q21" s="29" t="s">
        <v>337</v>
      </c>
    </row>
    <row r="22" ht="14.25">
      <c r="B22" s="47"/>
    </row>
    <row r="23" spans="2:3" ht="14.25">
      <c r="B23" s="47" t="s">
        <v>11</v>
      </c>
      <c r="C23" s="29" t="s">
        <v>15</v>
      </c>
    </row>
    <row r="24" spans="2:4" ht="14.25">
      <c r="B24" s="47" t="s">
        <v>11</v>
      </c>
      <c r="C24" s="49" t="s">
        <v>13</v>
      </c>
      <c r="D24" s="96"/>
    </row>
    <row r="25" ht="14.25">
      <c r="B25" s="47"/>
    </row>
    <row r="26" spans="2:17" ht="14.25">
      <c r="B26" s="47" t="s">
        <v>11</v>
      </c>
      <c r="C26" s="29" t="s">
        <v>16</v>
      </c>
      <c r="Q26" s="29" t="s">
        <v>4</v>
      </c>
    </row>
    <row r="27" spans="2:17" ht="14.25">
      <c r="B27" s="47"/>
      <c r="C27" s="66" t="str">
        <f>INDEX(BOM!I:I,MATCH($P$3,BOM!$P:$P,0)+1,1)</f>
        <v>                    114445-00S</v>
      </c>
      <c r="H27" s="66" t="str">
        <f>INDEX(BOM!J:J,MATCH($P$3,BOM!$P:$P,0)+1,1)</f>
        <v>PLT, TOP, BRACKET, A-18</v>
      </c>
      <c r="Q27" s="66">
        <f>INDEX(BOM!M:M,MATCH($P$3,BOM!$P:$P,0)+1,1)</f>
        <v>2</v>
      </c>
    </row>
    <row r="28" spans="2:17" ht="14.25">
      <c r="B28" s="47"/>
      <c r="C28" s="66" t="str">
        <f>INDEX(BOM!I:I,MATCH($P$3,BOM!$P:$P,0)+3,1)</f>
        <v>                    114446-00S</v>
      </c>
      <c r="H28" s="66" t="str">
        <f>INDEX(BOM!J:J,MATCH($P$3,BOM!$P:$P,0)+3,1)</f>
        <v>PLT, SIDE, BRACKET, A-18</v>
      </c>
      <c r="Q28" s="66">
        <f>INDEX(BOM!M:M,MATCH($P$3,BOM!$P:$P,0)+3,1)</f>
        <v>2</v>
      </c>
    </row>
    <row r="29" ht="15" thickBot="1">
      <c r="B29" s="47"/>
    </row>
    <row r="30" spans="2:23" ht="15" thickBot="1">
      <c r="B30" s="50" t="s">
        <v>17</v>
      </c>
      <c r="C30" s="51" t="s">
        <v>18</v>
      </c>
      <c r="D30" s="52" t="s">
        <v>19</v>
      </c>
      <c r="E30" s="53"/>
      <c r="F30" s="53"/>
      <c r="G30" s="53"/>
      <c r="H30" s="53"/>
      <c r="I30" s="53"/>
      <c r="J30" s="53"/>
      <c r="K30" s="53"/>
      <c r="L30" s="53"/>
      <c r="M30" s="53"/>
      <c r="N30" s="53" t="s">
        <v>20</v>
      </c>
      <c r="O30" s="53"/>
      <c r="P30" s="53" t="s">
        <v>21</v>
      </c>
      <c r="Q30" s="54"/>
      <c r="R30" s="52"/>
      <c r="S30" s="55" t="s">
        <v>22</v>
      </c>
      <c r="T30" s="54"/>
      <c r="U30" s="53"/>
      <c r="V30" s="55" t="s">
        <v>23</v>
      </c>
      <c r="W30" s="54"/>
    </row>
    <row r="31" spans="2:23" ht="14.25">
      <c r="B31" s="56"/>
      <c r="C31" s="57"/>
      <c r="D31" s="58"/>
      <c r="E31" s="59"/>
      <c r="F31" s="59"/>
      <c r="G31" s="59"/>
      <c r="H31" s="59"/>
      <c r="I31" s="59"/>
      <c r="J31" s="59"/>
      <c r="K31" s="59"/>
      <c r="L31" s="59"/>
      <c r="M31" s="59"/>
      <c r="N31" s="59"/>
      <c r="O31" s="59"/>
      <c r="P31" s="59"/>
      <c r="Q31" s="60"/>
      <c r="R31" s="58"/>
      <c r="S31" s="59"/>
      <c r="T31" s="60"/>
      <c r="U31" s="59"/>
      <c r="V31" s="59"/>
      <c r="W31" s="60"/>
    </row>
    <row r="32" spans="2:23" ht="14.25">
      <c r="B32" s="56">
        <v>10</v>
      </c>
      <c r="C32" s="57">
        <v>60</v>
      </c>
      <c r="D32" s="58" t="s">
        <v>127</v>
      </c>
      <c r="E32" s="59"/>
      <c r="F32" s="59"/>
      <c r="G32" s="59"/>
      <c r="H32" s="59"/>
      <c r="I32" s="59"/>
      <c r="J32" s="59"/>
      <c r="K32" s="59"/>
      <c r="L32" s="59"/>
      <c r="M32" s="59"/>
      <c r="N32" s="59">
        <v>0</v>
      </c>
      <c r="O32" s="59"/>
      <c r="P32" s="59">
        <v>0</v>
      </c>
      <c r="Q32" s="60"/>
      <c r="R32" s="58"/>
      <c r="S32" s="59"/>
      <c r="T32" s="60"/>
      <c r="U32" s="59"/>
      <c r="V32" s="59"/>
      <c r="W32" s="60"/>
    </row>
    <row r="33" spans="2:23" ht="14.25">
      <c r="B33" s="56"/>
      <c r="C33" s="57"/>
      <c r="D33" s="58" t="s">
        <v>264</v>
      </c>
      <c r="E33" s="59"/>
      <c r="F33" s="59"/>
      <c r="G33" s="59"/>
      <c r="H33" s="59"/>
      <c r="I33" s="59"/>
      <c r="J33" s="59"/>
      <c r="K33" s="59"/>
      <c r="L33" s="59"/>
      <c r="M33" s="59"/>
      <c r="N33" s="59"/>
      <c r="O33" s="59"/>
      <c r="P33" s="59"/>
      <c r="Q33" s="60"/>
      <c r="R33" s="58"/>
      <c r="S33" s="59"/>
      <c r="T33" s="60"/>
      <c r="U33" s="59"/>
      <c r="V33" s="59"/>
      <c r="W33" s="60"/>
    </row>
    <row r="34" spans="2:23" ht="14.25">
      <c r="B34" s="61"/>
      <c r="C34" s="62"/>
      <c r="D34" s="35"/>
      <c r="E34" s="36"/>
      <c r="F34" s="36"/>
      <c r="G34" s="36"/>
      <c r="H34" s="36"/>
      <c r="I34" s="36"/>
      <c r="J34" s="36"/>
      <c r="K34" s="36"/>
      <c r="L34" s="36"/>
      <c r="M34" s="36"/>
      <c r="N34" s="36"/>
      <c r="O34" s="36"/>
      <c r="P34" s="36"/>
      <c r="Q34" s="39"/>
      <c r="R34" s="35"/>
      <c r="S34" s="36"/>
      <c r="T34" s="39"/>
      <c r="U34" s="36"/>
      <c r="V34" s="36"/>
      <c r="W34" s="39"/>
    </row>
    <row r="35" spans="2:23" ht="14.25">
      <c r="B35" s="61">
        <v>20</v>
      </c>
      <c r="C35" s="62">
        <v>10</v>
      </c>
      <c r="D35" s="35" t="s">
        <v>212</v>
      </c>
      <c r="E35" s="36"/>
      <c r="F35" s="36"/>
      <c r="G35" s="36"/>
      <c r="H35" s="36"/>
      <c r="I35" s="36"/>
      <c r="J35" s="36"/>
      <c r="K35" s="36"/>
      <c r="L35" s="36"/>
      <c r="M35" s="36"/>
      <c r="N35" s="36">
        <v>0.1</v>
      </c>
      <c r="O35" s="36"/>
      <c r="P35" s="36">
        <v>1</v>
      </c>
      <c r="Q35" s="39"/>
      <c r="R35" s="35"/>
      <c r="S35" s="36"/>
      <c r="T35" s="39"/>
      <c r="U35" s="36"/>
      <c r="V35" s="36"/>
      <c r="W35" s="39"/>
    </row>
    <row r="36" spans="2:23" ht="14.25">
      <c r="B36" s="61"/>
      <c r="C36" s="62"/>
      <c r="D36" s="35" t="s">
        <v>213</v>
      </c>
      <c r="E36" s="36"/>
      <c r="F36" s="36"/>
      <c r="G36" s="36"/>
      <c r="H36" s="36"/>
      <c r="I36" s="36"/>
      <c r="J36" s="36"/>
      <c r="K36" s="36"/>
      <c r="L36" s="36"/>
      <c r="M36" s="36"/>
      <c r="N36" s="36"/>
      <c r="O36" s="36"/>
      <c r="P36" s="36"/>
      <c r="Q36" s="39"/>
      <c r="R36" s="35"/>
      <c r="S36" s="36"/>
      <c r="T36" s="39"/>
      <c r="U36" s="36"/>
      <c r="V36" s="36"/>
      <c r="W36" s="39"/>
    </row>
    <row r="37" spans="2:23" ht="14.25">
      <c r="B37" s="56"/>
      <c r="C37" s="57"/>
      <c r="D37" s="58"/>
      <c r="E37" s="59"/>
      <c r="F37" s="59"/>
      <c r="G37" s="59"/>
      <c r="H37" s="59"/>
      <c r="I37" s="59"/>
      <c r="J37" s="59"/>
      <c r="K37" s="59"/>
      <c r="L37" s="59"/>
      <c r="M37" s="59"/>
      <c r="N37" s="59"/>
      <c r="O37" s="59"/>
      <c r="P37" s="59"/>
      <c r="Q37" s="60"/>
      <c r="R37" s="58"/>
      <c r="S37" s="59"/>
      <c r="T37" s="60"/>
      <c r="U37" s="59"/>
      <c r="V37" s="59"/>
      <c r="W37" s="60"/>
    </row>
    <row r="38" spans="2:23" ht="14.25">
      <c r="B38" s="56">
        <v>30</v>
      </c>
      <c r="C38" s="57">
        <v>47</v>
      </c>
      <c r="D38" s="58" t="s">
        <v>122</v>
      </c>
      <c r="E38" s="59"/>
      <c r="F38" s="59"/>
      <c r="G38" s="59"/>
      <c r="H38" s="59"/>
      <c r="I38" s="59"/>
      <c r="J38" s="59"/>
      <c r="K38" s="59"/>
      <c r="L38" s="59"/>
      <c r="M38" s="59"/>
      <c r="N38" s="59">
        <v>0.1</v>
      </c>
      <c r="O38" s="59"/>
      <c r="P38" s="59">
        <v>1</v>
      </c>
      <c r="Q38" s="60"/>
      <c r="R38" s="58"/>
      <c r="S38" s="59"/>
      <c r="T38" s="60"/>
      <c r="U38" s="59"/>
      <c r="V38" s="59"/>
      <c r="W38" s="60"/>
    </row>
    <row r="39" spans="2:23" ht="14.25">
      <c r="B39" s="56"/>
      <c r="C39" s="57"/>
      <c r="D39" s="58"/>
      <c r="E39" s="59"/>
      <c r="F39" s="59"/>
      <c r="G39" s="59"/>
      <c r="H39" s="59"/>
      <c r="I39" s="59"/>
      <c r="J39" s="59"/>
      <c r="K39" s="59"/>
      <c r="L39" s="59"/>
      <c r="M39" s="59"/>
      <c r="N39" s="59"/>
      <c r="O39" s="59"/>
      <c r="P39" s="59"/>
      <c r="Q39" s="60"/>
      <c r="R39" s="58"/>
      <c r="S39" s="59"/>
      <c r="T39" s="60"/>
      <c r="U39" s="59"/>
      <c r="V39" s="59"/>
      <c r="W39" s="60"/>
    </row>
    <row r="40" spans="2:23" ht="14.25">
      <c r="B40" s="61"/>
      <c r="C40" s="62"/>
      <c r="D40" s="35"/>
      <c r="E40" s="36"/>
      <c r="F40" s="36"/>
      <c r="G40" s="36"/>
      <c r="H40" s="36"/>
      <c r="I40" s="36"/>
      <c r="J40" s="36"/>
      <c r="K40" s="36"/>
      <c r="L40" s="36"/>
      <c r="M40" s="36"/>
      <c r="N40" s="36"/>
      <c r="O40" s="36"/>
      <c r="P40" s="36"/>
      <c r="Q40" s="39"/>
      <c r="R40" s="35"/>
      <c r="S40" s="36"/>
      <c r="T40" s="39"/>
      <c r="U40" s="36"/>
      <c r="V40" s="36"/>
      <c r="W40" s="39"/>
    </row>
    <row r="41" spans="2:23" ht="14.25">
      <c r="B41" s="61">
        <v>40</v>
      </c>
      <c r="C41" s="62">
        <v>10</v>
      </c>
      <c r="D41" s="35" t="s">
        <v>214</v>
      </c>
      <c r="E41" s="36"/>
      <c r="F41" s="36"/>
      <c r="G41" s="36"/>
      <c r="H41" s="36"/>
      <c r="I41" s="36"/>
      <c r="J41" s="36"/>
      <c r="K41" s="36"/>
      <c r="L41" s="36"/>
      <c r="M41" s="36"/>
      <c r="N41" s="36">
        <v>0.1</v>
      </c>
      <c r="O41" s="36"/>
      <c r="P41" s="36">
        <v>1</v>
      </c>
      <c r="Q41" s="39"/>
      <c r="R41" s="35"/>
      <c r="S41" s="36"/>
      <c r="T41" s="39"/>
      <c r="U41" s="36"/>
      <c r="V41" s="36"/>
      <c r="W41" s="39"/>
    </row>
    <row r="42" spans="2:23" ht="14.25">
      <c r="B42" s="61"/>
      <c r="C42" s="62"/>
      <c r="D42" s="35" t="s">
        <v>215</v>
      </c>
      <c r="E42" s="36"/>
      <c r="F42" s="36"/>
      <c r="G42" s="36"/>
      <c r="H42" s="36"/>
      <c r="I42" s="36"/>
      <c r="J42" s="36"/>
      <c r="K42" s="36"/>
      <c r="L42" s="36"/>
      <c r="M42" s="36"/>
      <c r="N42" s="36"/>
      <c r="O42" s="36"/>
      <c r="P42" s="36"/>
      <c r="Q42" s="39"/>
      <c r="R42" s="35"/>
      <c r="S42" s="36"/>
      <c r="T42" s="39"/>
      <c r="U42" s="36"/>
      <c r="V42" s="36"/>
      <c r="W42" s="39"/>
    </row>
    <row r="43" spans="2:23" ht="14.25">
      <c r="B43" s="56"/>
      <c r="C43" s="57"/>
      <c r="D43" s="58"/>
      <c r="E43" s="59"/>
      <c r="F43" s="59"/>
      <c r="G43" s="59"/>
      <c r="H43" s="59"/>
      <c r="I43" s="59"/>
      <c r="J43" s="59"/>
      <c r="K43" s="59"/>
      <c r="L43" s="59"/>
      <c r="M43" s="59"/>
      <c r="N43" s="59"/>
      <c r="O43" s="59"/>
      <c r="P43" s="59"/>
      <c r="Q43" s="60"/>
      <c r="R43" s="58"/>
      <c r="S43" s="59"/>
      <c r="T43" s="60"/>
      <c r="U43" s="59"/>
      <c r="V43" s="59"/>
      <c r="W43" s="60"/>
    </row>
    <row r="44" spans="2:23" ht="14.25">
      <c r="B44" s="56">
        <v>50</v>
      </c>
      <c r="C44" s="57">
        <v>47</v>
      </c>
      <c r="D44" s="58" t="s">
        <v>122</v>
      </c>
      <c r="E44" s="59"/>
      <c r="F44" s="59"/>
      <c r="G44" s="59"/>
      <c r="H44" s="59"/>
      <c r="I44" s="59"/>
      <c r="J44" s="59"/>
      <c r="K44" s="59"/>
      <c r="L44" s="59"/>
      <c r="M44" s="59"/>
      <c r="N44" s="59">
        <v>0.1</v>
      </c>
      <c r="O44" s="59"/>
      <c r="P44" s="59">
        <v>0.38</v>
      </c>
      <c r="Q44" s="60"/>
      <c r="R44" s="58"/>
      <c r="S44" s="59"/>
      <c r="T44" s="60"/>
      <c r="U44" s="59"/>
      <c r="V44" s="59"/>
      <c r="W44" s="60"/>
    </row>
    <row r="45" spans="2:23" ht="14.25">
      <c r="B45" s="56"/>
      <c r="C45" s="57"/>
      <c r="D45" s="58"/>
      <c r="E45" s="59"/>
      <c r="F45" s="59"/>
      <c r="G45" s="59"/>
      <c r="H45" s="59"/>
      <c r="I45" s="59"/>
      <c r="J45" s="59"/>
      <c r="K45" s="59"/>
      <c r="L45" s="59"/>
      <c r="M45" s="59"/>
      <c r="N45" s="59"/>
      <c r="O45" s="59"/>
      <c r="P45" s="59"/>
      <c r="Q45" s="60"/>
      <c r="R45" s="58"/>
      <c r="S45" s="59"/>
      <c r="T45" s="60"/>
      <c r="U45" s="59"/>
      <c r="V45" s="59"/>
      <c r="W45" s="60"/>
    </row>
    <row r="46" spans="2:23" ht="14.25">
      <c r="B46" s="61"/>
      <c r="C46" s="62"/>
      <c r="D46" s="35"/>
      <c r="E46" s="36"/>
      <c r="F46" s="36"/>
      <c r="G46" s="36"/>
      <c r="H46" s="36"/>
      <c r="I46" s="36"/>
      <c r="J46" s="36"/>
      <c r="K46" s="36"/>
      <c r="L46" s="36"/>
      <c r="M46" s="36"/>
      <c r="N46" s="36"/>
      <c r="O46" s="36"/>
      <c r="P46" s="36"/>
      <c r="Q46" s="39"/>
      <c r="R46" s="35"/>
      <c r="S46" s="36"/>
      <c r="T46" s="39"/>
      <c r="U46" s="36"/>
      <c r="V46" s="36"/>
      <c r="W46" s="39"/>
    </row>
    <row r="47" spans="2:23" ht="14.25">
      <c r="B47" s="61">
        <v>60</v>
      </c>
      <c r="C47" s="62">
        <v>60</v>
      </c>
      <c r="D47" s="35" t="s">
        <v>68</v>
      </c>
      <c r="E47" s="36"/>
      <c r="F47" s="36"/>
      <c r="G47" s="36"/>
      <c r="H47" s="36"/>
      <c r="I47" s="36"/>
      <c r="J47" s="36"/>
      <c r="K47" s="36"/>
      <c r="L47" s="36"/>
      <c r="M47" s="36"/>
      <c r="N47" s="36">
        <v>0</v>
      </c>
      <c r="O47" s="36"/>
      <c r="P47" s="36">
        <v>0</v>
      </c>
      <c r="Q47" s="39"/>
      <c r="R47" s="35"/>
      <c r="S47" s="36"/>
      <c r="T47" s="39"/>
      <c r="U47" s="36"/>
      <c r="V47" s="36"/>
      <c r="W47" s="39"/>
    </row>
    <row r="48" spans="2:23" ht="14.25">
      <c r="B48" s="61"/>
      <c r="C48" s="62"/>
      <c r="D48" s="35"/>
      <c r="E48" s="36"/>
      <c r="F48" s="36"/>
      <c r="G48" s="36"/>
      <c r="H48" s="36"/>
      <c r="I48" s="36"/>
      <c r="J48" s="36"/>
      <c r="K48" s="36"/>
      <c r="L48" s="36"/>
      <c r="M48" s="36"/>
      <c r="N48" s="36"/>
      <c r="O48" s="36"/>
      <c r="P48" s="36"/>
      <c r="Q48" s="39"/>
      <c r="R48" s="35"/>
      <c r="S48" s="36"/>
      <c r="T48" s="39"/>
      <c r="U48" s="36"/>
      <c r="V48" s="36"/>
      <c r="W48" s="39"/>
    </row>
    <row r="49" spans="2:23" ht="14.25">
      <c r="B49" s="56"/>
      <c r="C49" s="57"/>
      <c r="D49" s="58"/>
      <c r="E49" s="59"/>
      <c r="F49" s="59"/>
      <c r="G49" s="59"/>
      <c r="H49" s="59"/>
      <c r="I49" s="59"/>
      <c r="J49" s="59"/>
      <c r="K49" s="59"/>
      <c r="L49" s="59"/>
      <c r="M49" s="59"/>
      <c r="N49" s="59"/>
      <c r="O49" s="59"/>
      <c r="P49" s="59"/>
      <c r="Q49" s="60"/>
      <c r="R49" s="58"/>
      <c r="S49" s="59"/>
      <c r="T49" s="60"/>
      <c r="U49" s="59"/>
      <c r="V49" s="59"/>
      <c r="W49" s="60"/>
    </row>
    <row r="50" spans="2:23" ht="14.25">
      <c r="B50" s="56"/>
      <c r="C50" s="57"/>
      <c r="D50" s="58"/>
      <c r="E50" s="59"/>
      <c r="F50" s="59"/>
      <c r="G50" s="59"/>
      <c r="H50" s="59"/>
      <c r="I50" s="59"/>
      <c r="J50" s="59"/>
      <c r="K50" s="59"/>
      <c r="L50" s="59"/>
      <c r="M50" s="59"/>
      <c r="N50" s="59"/>
      <c r="O50" s="59"/>
      <c r="P50" s="59"/>
      <c r="Q50" s="60"/>
      <c r="R50" s="58"/>
      <c r="S50" s="59"/>
      <c r="T50" s="60"/>
      <c r="U50" s="59"/>
      <c r="V50" s="59"/>
      <c r="W50" s="60"/>
    </row>
    <row r="51" spans="2:23" ht="14.25">
      <c r="B51" s="56"/>
      <c r="C51" s="57"/>
      <c r="D51" s="58"/>
      <c r="E51" s="59"/>
      <c r="F51" s="59"/>
      <c r="G51" s="59"/>
      <c r="H51" s="59"/>
      <c r="I51" s="59"/>
      <c r="J51" s="59"/>
      <c r="K51" s="59"/>
      <c r="L51" s="59"/>
      <c r="M51" s="59"/>
      <c r="N51" s="59"/>
      <c r="O51" s="59"/>
      <c r="P51" s="59"/>
      <c r="Q51" s="60"/>
      <c r="R51" s="58"/>
      <c r="S51" s="59"/>
      <c r="T51" s="60"/>
      <c r="U51" s="59"/>
      <c r="V51" s="59"/>
      <c r="W51" s="60"/>
    </row>
    <row r="52" spans="2:23" ht="14.25">
      <c r="B52" s="61"/>
      <c r="C52" s="62"/>
      <c r="D52" s="35"/>
      <c r="E52" s="36"/>
      <c r="F52" s="36"/>
      <c r="G52" s="36"/>
      <c r="H52" s="36"/>
      <c r="I52" s="36"/>
      <c r="J52" s="36"/>
      <c r="K52" s="36"/>
      <c r="L52" s="36"/>
      <c r="M52" s="36"/>
      <c r="N52" s="36"/>
      <c r="O52" s="36"/>
      <c r="P52" s="36"/>
      <c r="Q52" s="39"/>
      <c r="R52" s="35"/>
      <c r="S52" s="36"/>
      <c r="T52" s="39"/>
      <c r="U52" s="36"/>
      <c r="V52" s="36"/>
      <c r="W52" s="39"/>
    </row>
    <row r="53" spans="2:23" ht="14.25">
      <c r="B53" s="61"/>
      <c r="C53" s="62"/>
      <c r="D53" s="35"/>
      <c r="E53" s="36"/>
      <c r="F53" s="36"/>
      <c r="G53" s="36"/>
      <c r="H53" s="36"/>
      <c r="I53" s="36"/>
      <c r="J53" s="36"/>
      <c r="K53" s="36"/>
      <c r="L53" s="36"/>
      <c r="M53" s="36"/>
      <c r="N53" s="36"/>
      <c r="O53" s="36"/>
      <c r="P53" s="36"/>
      <c r="Q53" s="39"/>
      <c r="R53" s="35"/>
      <c r="S53" s="36"/>
      <c r="T53" s="39"/>
      <c r="U53" s="36"/>
      <c r="V53" s="36"/>
      <c r="W53" s="39"/>
    </row>
    <row r="54" spans="2:23" ht="15" thickBot="1">
      <c r="B54" s="63"/>
      <c r="C54" s="64"/>
      <c r="D54" s="44"/>
      <c r="E54" s="45"/>
      <c r="F54" s="45"/>
      <c r="G54" s="45"/>
      <c r="H54" s="45"/>
      <c r="I54" s="45"/>
      <c r="J54" s="45"/>
      <c r="K54" s="45"/>
      <c r="L54" s="45"/>
      <c r="M54" s="65" t="s">
        <v>24</v>
      </c>
      <c r="N54" s="45">
        <f>SUM(N31:N52)</f>
        <v>0.4</v>
      </c>
      <c r="O54" s="45"/>
      <c r="P54" s="45">
        <f>SUM(P31:P52)</f>
        <v>3.38</v>
      </c>
      <c r="Q54" s="46"/>
      <c r="R54" s="44"/>
      <c r="S54" s="45"/>
      <c r="T54" s="46"/>
      <c r="U54" s="45"/>
      <c r="V54" s="45"/>
      <c r="W54"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12.xml><?xml version="1.0" encoding="utf-8"?>
<worksheet xmlns="http://schemas.openxmlformats.org/spreadsheetml/2006/main" xmlns:r="http://schemas.openxmlformats.org/officeDocument/2006/relationships">
  <dimension ref="B2:W51"/>
  <sheetViews>
    <sheetView zoomScale="70" zoomScaleNormal="70" workbookViewId="0" topLeftCell="A13">
      <selection activeCell="D33" sqref="D33"/>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405</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6" t="s">
        <v>335</v>
      </c>
      <c r="D7" s="217"/>
      <c r="E7" s="217"/>
      <c r="F7" s="217"/>
      <c r="G7" s="217"/>
      <c r="H7" s="217"/>
      <c r="I7" s="217"/>
      <c r="J7" s="217"/>
      <c r="K7" s="217"/>
      <c r="L7" s="217"/>
      <c r="M7" s="217"/>
      <c r="N7" s="217"/>
      <c r="O7" s="217"/>
      <c r="P7" s="217"/>
      <c r="Q7" s="217"/>
      <c r="R7" s="218"/>
      <c r="S7" s="36"/>
      <c r="T7" s="36"/>
      <c r="U7" s="36"/>
      <c r="V7" s="36"/>
      <c r="W7" s="39"/>
    </row>
    <row r="8" spans="2:23" ht="15.75" thickBot="1">
      <c r="B8" s="35"/>
      <c r="C8" s="216" t="s">
        <v>336</v>
      </c>
      <c r="D8" s="217"/>
      <c r="E8" s="217"/>
      <c r="F8" s="217"/>
      <c r="G8" s="217"/>
      <c r="H8" s="217"/>
      <c r="I8" s="217"/>
      <c r="J8" s="217"/>
      <c r="K8" s="217"/>
      <c r="L8" s="217"/>
      <c r="M8" s="217"/>
      <c r="N8" s="217"/>
      <c r="O8" s="217"/>
      <c r="P8" s="217"/>
      <c r="Q8" s="217"/>
      <c r="R8" s="218"/>
      <c r="S8" s="36"/>
      <c r="T8" s="36"/>
      <c r="U8" s="36"/>
      <c r="V8" s="36"/>
      <c r="W8" s="39"/>
    </row>
    <row r="9" spans="2:23" ht="22.5" customHeight="1">
      <c r="B9" s="35"/>
      <c r="C9" s="37" t="s">
        <v>1</v>
      </c>
      <c r="D9" s="66" t="str">
        <f>INDEX(BOM!I:I,MATCH($P$3,BOM!$P:$P,0),1)</f>
        <v>                    114445-00S</v>
      </c>
      <c r="E9" s="36"/>
      <c r="F9" s="36"/>
      <c r="G9" s="36"/>
      <c r="H9" s="36"/>
      <c r="I9" s="36"/>
      <c r="J9" s="36"/>
      <c r="K9" s="36"/>
      <c r="L9" s="36"/>
      <c r="M9" s="36"/>
      <c r="N9" s="40" t="s">
        <v>2</v>
      </c>
      <c r="O9" s="36"/>
      <c r="P9" s="135" t="str">
        <f>INDEX(BOM!O:O,MATCH($P$3,BOM!$P:$P,0),1)</f>
        <v>11/15/10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PLT, TOP, BRACKET,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2</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116</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109" t="str">
        <f>D9</f>
        <v>                    114445-00S</v>
      </c>
      <c r="H19" s="29" t="str">
        <f>D11</f>
        <v>PLT, TOP, BRACKET, A-18</v>
      </c>
      <c r="Q19" s="29" t="s">
        <v>337</v>
      </c>
    </row>
    <row r="20" spans="2:17" ht="14.25">
      <c r="B20" s="47"/>
      <c r="D20" s="29" t="s">
        <v>117</v>
      </c>
      <c r="H20" s="29" t="s">
        <v>119</v>
      </c>
      <c r="Q20" s="29" t="s">
        <v>66</v>
      </c>
    </row>
    <row r="21" spans="2:3" ht="14.25">
      <c r="B21" s="47" t="s">
        <v>11</v>
      </c>
      <c r="C21" s="29" t="s">
        <v>15</v>
      </c>
    </row>
    <row r="22" spans="2:4" ht="14.25">
      <c r="B22" s="47" t="s">
        <v>11</v>
      </c>
      <c r="C22" s="49" t="s">
        <v>13</v>
      </c>
      <c r="D22" s="96"/>
    </row>
    <row r="23" ht="14.25">
      <c r="B23" s="47"/>
    </row>
    <row r="24" spans="2:17" ht="14.25">
      <c r="B24" s="47" t="s">
        <v>11</v>
      </c>
      <c r="C24" s="29" t="s">
        <v>16</v>
      </c>
      <c r="Q24" s="29" t="s">
        <v>4</v>
      </c>
    </row>
    <row r="25" spans="2:17" ht="14.25">
      <c r="B25" s="47"/>
      <c r="C25" s="66" t="str">
        <f>INDEX(BOM!R:R,MATCH($P$3,BOM!$P:$P,0)+1,1)</f>
        <v>PLT, .50 THK, 3.75 WD, 4.25 LG</v>
      </c>
      <c r="Q25" s="66">
        <f>INDEX(BOM!M:M,MATCH($P$3,BOM!$P:$P,0)+1,1)</f>
        <v>2</v>
      </c>
    </row>
    <row r="26" spans="2:14" ht="15" thickBot="1">
      <c r="B26" s="47"/>
      <c r="N26" s="104" t="str">
        <f>INDEX(BOM!N:N,MATCH($P$3,BOM!$P:$P,0)+1,1)</f>
        <v>AISI 304/AISI 304L DUAL CERT PER SA240</v>
      </c>
    </row>
    <row r="27" spans="2:23" ht="15" thickBot="1">
      <c r="B27" s="50" t="s">
        <v>17</v>
      </c>
      <c r="C27" s="51" t="s">
        <v>18</v>
      </c>
      <c r="D27" s="52" t="s">
        <v>19</v>
      </c>
      <c r="E27" s="53"/>
      <c r="F27" s="53"/>
      <c r="G27" s="53"/>
      <c r="H27" s="53"/>
      <c r="I27" s="53"/>
      <c r="J27" s="53"/>
      <c r="K27" s="53"/>
      <c r="L27" s="53"/>
      <c r="M27" s="53"/>
      <c r="N27" s="53" t="s">
        <v>20</v>
      </c>
      <c r="O27" s="53"/>
      <c r="P27" s="53" t="s">
        <v>21</v>
      </c>
      <c r="Q27" s="54"/>
      <c r="R27" s="52"/>
      <c r="S27" s="55" t="s">
        <v>22</v>
      </c>
      <c r="T27" s="54"/>
      <c r="U27" s="53"/>
      <c r="V27" s="55" t="s">
        <v>23</v>
      </c>
      <c r="W27" s="54"/>
    </row>
    <row r="28" spans="2:23" ht="14.25">
      <c r="B28" s="56"/>
      <c r="C28" s="57"/>
      <c r="D28" s="58"/>
      <c r="E28" s="59"/>
      <c r="F28" s="59"/>
      <c r="G28" s="59"/>
      <c r="H28" s="59"/>
      <c r="I28" s="59"/>
      <c r="J28" s="59"/>
      <c r="K28" s="59"/>
      <c r="L28" s="59"/>
      <c r="M28" s="59"/>
      <c r="N28" s="59"/>
      <c r="O28" s="59"/>
      <c r="P28" s="59"/>
      <c r="Q28" s="60"/>
      <c r="R28" s="58"/>
      <c r="S28" s="59"/>
      <c r="T28" s="60"/>
      <c r="U28" s="59"/>
      <c r="V28" s="59"/>
      <c r="W28" s="60"/>
    </row>
    <row r="29" spans="2:23" ht="14.25">
      <c r="B29" s="56">
        <v>10</v>
      </c>
      <c r="C29" s="57">
        <v>60</v>
      </c>
      <c r="D29" s="58" t="s">
        <v>127</v>
      </c>
      <c r="E29" s="59"/>
      <c r="F29" s="59"/>
      <c r="G29" s="59"/>
      <c r="H29" s="59"/>
      <c r="I29" s="59"/>
      <c r="J29" s="59"/>
      <c r="K29" s="59"/>
      <c r="L29" s="59"/>
      <c r="M29" s="59"/>
      <c r="N29" s="59">
        <v>0</v>
      </c>
      <c r="O29" s="59"/>
      <c r="P29" s="59">
        <v>0</v>
      </c>
      <c r="Q29" s="60"/>
      <c r="R29" s="58"/>
      <c r="S29" s="59"/>
      <c r="T29" s="60"/>
      <c r="U29" s="59"/>
      <c r="V29" s="59"/>
      <c r="W29" s="60"/>
    </row>
    <row r="30" spans="2:23" ht="14.25">
      <c r="B30" s="56"/>
      <c r="C30" s="57"/>
      <c r="D30" s="58" t="s">
        <v>264</v>
      </c>
      <c r="E30" s="59"/>
      <c r="F30" s="59"/>
      <c r="G30" s="59"/>
      <c r="H30" s="59"/>
      <c r="I30" s="59"/>
      <c r="J30" s="59"/>
      <c r="K30" s="59"/>
      <c r="L30" s="59"/>
      <c r="M30" s="59"/>
      <c r="N30" s="59"/>
      <c r="O30" s="59"/>
      <c r="P30" s="59"/>
      <c r="Q30" s="60"/>
      <c r="R30" s="58"/>
      <c r="S30" s="59"/>
      <c r="T30" s="60"/>
      <c r="U30" s="59"/>
      <c r="V30" s="59"/>
      <c r="W30" s="60"/>
    </row>
    <row r="31" spans="2:23" ht="14.25">
      <c r="B31" s="61"/>
      <c r="C31" s="62"/>
      <c r="D31" s="35"/>
      <c r="E31" s="36"/>
      <c r="F31" s="36"/>
      <c r="G31" s="36"/>
      <c r="H31" s="36"/>
      <c r="I31" s="36"/>
      <c r="J31" s="36"/>
      <c r="K31" s="36"/>
      <c r="L31" s="36"/>
      <c r="M31" s="36"/>
      <c r="N31" s="36"/>
      <c r="O31" s="36"/>
      <c r="P31" s="36"/>
      <c r="Q31" s="39"/>
      <c r="R31" s="35"/>
      <c r="S31" s="36"/>
      <c r="T31" s="39"/>
      <c r="U31" s="36"/>
      <c r="V31" s="36"/>
      <c r="W31" s="39"/>
    </row>
    <row r="32" spans="2:23" ht="14.25">
      <c r="B32" s="61">
        <v>20</v>
      </c>
      <c r="C32" s="62">
        <v>1</v>
      </c>
      <c r="D32" s="35" t="s">
        <v>216</v>
      </c>
      <c r="E32" s="36"/>
      <c r="F32" s="36"/>
      <c r="G32" s="36"/>
      <c r="H32" s="36"/>
      <c r="I32" s="36"/>
      <c r="J32" s="36"/>
      <c r="K32" s="36"/>
      <c r="L32" s="36"/>
      <c r="M32" s="36"/>
      <c r="N32" s="36">
        <v>0.5</v>
      </c>
      <c r="O32" s="36"/>
      <c r="P32" s="36">
        <v>2</v>
      </c>
      <c r="Q32" s="39"/>
      <c r="R32" s="35"/>
      <c r="S32" s="36"/>
      <c r="T32" s="39"/>
      <c r="U32" s="36"/>
      <c r="V32" s="36"/>
      <c r="W32" s="39"/>
    </row>
    <row r="33" spans="2:23" ht="15">
      <c r="B33" s="61"/>
      <c r="C33" s="62"/>
      <c r="D33" s="35" t="s">
        <v>391</v>
      </c>
      <c r="E33" s="36"/>
      <c r="F33" s="36"/>
      <c r="G33" s="36"/>
      <c r="H33" s="36"/>
      <c r="I33" s="36"/>
      <c r="J33" s="36"/>
      <c r="K33" s="36"/>
      <c r="L33" s="36"/>
      <c r="M33" s="36"/>
      <c r="N33" s="36"/>
      <c r="O33" s="36"/>
      <c r="P33" s="36"/>
      <c r="Q33" s="39"/>
      <c r="R33" s="35"/>
      <c r="S33" s="36"/>
      <c r="T33" s="39"/>
      <c r="U33" s="36"/>
      <c r="V33" s="36"/>
      <c r="W33" s="39"/>
    </row>
    <row r="34" spans="2:23" ht="14.25">
      <c r="B34" s="56"/>
      <c r="C34" s="57"/>
      <c r="D34" s="58"/>
      <c r="E34" s="59"/>
      <c r="F34" s="59"/>
      <c r="G34" s="59"/>
      <c r="H34" s="59"/>
      <c r="I34" s="59"/>
      <c r="J34" s="59"/>
      <c r="K34" s="59"/>
      <c r="L34" s="59"/>
      <c r="M34" s="59"/>
      <c r="N34" s="59"/>
      <c r="O34" s="59"/>
      <c r="P34" s="59"/>
      <c r="Q34" s="60"/>
      <c r="R34" s="58"/>
      <c r="S34" s="59"/>
      <c r="T34" s="60"/>
      <c r="U34" s="59"/>
      <c r="V34" s="59"/>
      <c r="W34" s="60"/>
    </row>
    <row r="35" spans="2:23" ht="14.25">
      <c r="B35" s="56">
        <v>30</v>
      </c>
      <c r="C35" s="57">
        <v>60</v>
      </c>
      <c r="D35" s="58" t="s">
        <v>68</v>
      </c>
      <c r="E35" s="59"/>
      <c r="F35" s="59"/>
      <c r="G35" s="59"/>
      <c r="H35" s="59"/>
      <c r="I35" s="59"/>
      <c r="J35" s="59"/>
      <c r="K35" s="59"/>
      <c r="L35" s="59"/>
      <c r="M35" s="59"/>
      <c r="N35" s="59">
        <v>0</v>
      </c>
      <c r="O35" s="59"/>
      <c r="P35" s="59">
        <v>0</v>
      </c>
      <c r="Q35" s="60"/>
      <c r="R35" s="58"/>
      <c r="S35" s="59"/>
      <c r="T35" s="60"/>
      <c r="U35" s="59"/>
      <c r="V35" s="59"/>
      <c r="W35" s="60"/>
    </row>
    <row r="36" spans="2:23" ht="14.25">
      <c r="B36" s="56"/>
      <c r="C36" s="57"/>
      <c r="D36" s="58"/>
      <c r="E36" s="59"/>
      <c r="F36" s="59"/>
      <c r="G36" s="59"/>
      <c r="H36" s="59"/>
      <c r="I36" s="59"/>
      <c r="J36" s="59"/>
      <c r="K36" s="59"/>
      <c r="L36" s="59"/>
      <c r="M36" s="59"/>
      <c r="N36" s="59"/>
      <c r="O36" s="59"/>
      <c r="P36" s="59"/>
      <c r="Q36" s="60"/>
      <c r="R36" s="58"/>
      <c r="S36" s="59"/>
      <c r="T36" s="60"/>
      <c r="U36" s="59"/>
      <c r="V36" s="59"/>
      <c r="W36" s="60"/>
    </row>
    <row r="37" spans="2:23" ht="14.25">
      <c r="B37" s="61"/>
      <c r="C37" s="62"/>
      <c r="D37" s="35"/>
      <c r="E37" s="36"/>
      <c r="F37" s="36"/>
      <c r="G37" s="36"/>
      <c r="H37" s="36"/>
      <c r="I37" s="36"/>
      <c r="J37" s="36"/>
      <c r="K37" s="36"/>
      <c r="L37" s="36"/>
      <c r="M37" s="36"/>
      <c r="N37" s="36"/>
      <c r="O37" s="36"/>
      <c r="P37" s="36"/>
      <c r="Q37" s="39"/>
      <c r="R37" s="35"/>
      <c r="S37" s="36"/>
      <c r="T37" s="39"/>
      <c r="U37" s="36"/>
      <c r="V37" s="36"/>
      <c r="W37" s="39"/>
    </row>
    <row r="38" spans="2:23" ht="14.25">
      <c r="B38" s="61"/>
      <c r="C38" s="62"/>
      <c r="D38" s="35"/>
      <c r="E38" s="36"/>
      <c r="F38" s="36"/>
      <c r="G38" s="36"/>
      <c r="H38" s="36"/>
      <c r="I38" s="36"/>
      <c r="J38" s="36"/>
      <c r="K38" s="36"/>
      <c r="L38" s="36"/>
      <c r="M38" s="36"/>
      <c r="N38" s="36"/>
      <c r="O38" s="36"/>
      <c r="P38" s="36"/>
      <c r="Q38" s="39"/>
      <c r="R38" s="35"/>
      <c r="S38" s="36"/>
      <c r="T38" s="39"/>
      <c r="U38" s="36"/>
      <c r="V38" s="36"/>
      <c r="W38" s="39"/>
    </row>
    <row r="39" spans="2:23" ht="14.25">
      <c r="B39" s="61"/>
      <c r="C39" s="62"/>
      <c r="D39" s="35"/>
      <c r="E39" s="36"/>
      <c r="F39" s="36"/>
      <c r="G39" s="36"/>
      <c r="H39" s="36"/>
      <c r="I39" s="36"/>
      <c r="J39" s="36"/>
      <c r="K39" s="36"/>
      <c r="L39" s="36"/>
      <c r="M39" s="36"/>
      <c r="N39" s="36"/>
      <c r="O39" s="36"/>
      <c r="P39" s="36"/>
      <c r="Q39" s="39"/>
      <c r="R39" s="35"/>
      <c r="S39" s="36"/>
      <c r="T39" s="39"/>
      <c r="U39" s="36"/>
      <c r="V39" s="36"/>
      <c r="W39" s="39"/>
    </row>
    <row r="40" spans="2:23" ht="14.25">
      <c r="B40" s="56"/>
      <c r="C40" s="57"/>
      <c r="D40" s="58"/>
      <c r="E40" s="59"/>
      <c r="F40" s="59"/>
      <c r="G40" s="59"/>
      <c r="H40" s="59"/>
      <c r="I40" s="59"/>
      <c r="J40" s="59"/>
      <c r="K40" s="59"/>
      <c r="L40" s="59"/>
      <c r="M40" s="59"/>
      <c r="N40" s="59"/>
      <c r="O40" s="59"/>
      <c r="P40" s="59"/>
      <c r="Q40" s="60"/>
      <c r="R40" s="58"/>
      <c r="S40" s="59"/>
      <c r="T40" s="60"/>
      <c r="U40" s="59"/>
      <c r="V40" s="59"/>
      <c r="W40" s="60"/>
    </row>
    <row r="41" spans="2:23" ht="14.25">
      <c r="B41" s="56"/>
      <c r="C41" s="57"/>
      <c r="D41" s="58"/>
      <c r="E41" s="59"/>
      <c r="F41" s="59"/>
      <c r="G41" s="59"/>
      <c r="H41" s="59"/>
      <c r="I41" s="59"/>
      <c r="J41" s="59"/>
      <c r="K41" s="59"/>
      <c r="L41" s="59"/>
      <c r="M41" s="59"/>
      <c r="N41" s="59"/>
      <c r="O41" s="59"/>
      <c r="P41" s="59"/>
      <c r="Q41" s="60"/>
      <c r="R41" s="58"/>
      <c r="S41" s="59"/>
      <c r="T41" s="60"/>
      <c r="U41" s="59"/>
      <c r="V41" s="59"/>
      <c r="W41" s="60"/>
    </row>
    <row r="42" spans="2:23" ht="14.25">
      <c r="B42" s="56"/>
      <c r="C42" s="57"/>
      <c r="D42" s="58"/>
      <c r="E42" s="59"/>
      <c r="F42" s="59"/>
      <c r="G42" s="59"/>
      <c r="H42" s="59"/>
      <c r="I42" s="59"/>
      <c r="J42" s="59"/>
      <c r="K42" s="59"/>
      <c r="L42" s="59"/>
      <c r="M42" s="59"/>
      <c r="N42" s="59"/>
      <c r="O42" s="59"/>
      <c r="P42" s="59"/>
      <c r="Q42" s="60"/>
      <c r="R42" s="58"/>
      <c r="S42" s="59"/>
      <c r="T42" s="60"/>
      <c r="U42" s="59"/>
      <c r="V42" s="59"/>
      <c r="W42" s="60"/>
    </row>
    <row r="43" spans="2:23" ht="14.25">
      <c r="B43" s="61"/>
      <c r="C43" s="62"/>
      <c r="D43" s="35"/>
      <c r="E43" s="36"/>
      <c r="F43" s="36"/>
      <c r="G43" s="36"/>
      <c r="H43" s="36"/>
      <c r="I43" s="36"/>
      <c r="J43" s="36"/>
      <c r="K43" s="36"/>
      <c r="L43" s="36"/>
      <c r="M43" s="36"/>
      <c r="N43" s="36"/>
      <c r="O43" s="36"/>
      <c r="P43" s="36"/>
      <c r="Q43" s="39"/>
      <c r="R43" s="35"/>
      <c r="S43" s="36"/>
      <c r="T43" s="39"/>
      <c r="U43" s="36"/>
      <c r="V43" s="36"/>
      <c r="W43" s="39"/>
    </row>
    <row r="44" spans="2:23" ht="14.25">
      <c r="B44" s="61"/>
      <c r="C44" s="62"/>
      <c r="D44" s="35"/>
      <c r="E44" s="36"/>
      <c r="F44" s="36"/>
      <c r="G44" s="36"/>
      <c r="H44" s="36"/>
      <c r="I44" s="36"/>
      <c r="J44" s="36"/>
      <c r="K44" s="36"/>
      <c r="L44" s="36"/>
      <c r="M44" s="36"/>
      <c r="N44" s="36"/>
      <c r="O44" s="36"/>
      <c r="P44" s="36"/>
      <c r="Q44" s="39"/>
      <c r="R44" s="35"/>
      <c r="S44" s="36"/>
      <c r="T44" s="39"/>
      <c r="U44" s="36"/>
      <c r="V44" s="36"/>
      <c r="W44" s="39"/>
    </row>
    <row r="45" spans="2:23" ht="14.25">
      <c r="B45" s="61"/>
      <c r="C45" s="62"/>
      <c r="D45" s="35"/>
      <c r="E45" s="36"/>
      <c r="F45" s="36"/>
      <c r="G45" s="36"/>
      <c r="H45" s="36"/>
      <c r="I45" s="36"/>
      <c r="J45" s="36"/>
      <c r="K45" s="36"/>
      <c r="L45" s="36"/>
      <c r="M45" s="36"/>
      <c r="N45" s="36"/>
      <c r="O45" s="36"/>
      <c r="P45" s="36"/>
      <c r="Q45" s="39"/>
      <c r="R45" s="35"/>
      <c r="S45" s="36"/>
      <c r="T45" s="39"/>
      <c r="U45" s="36"/>
      <c r="V45" s="36"/>
      <c r="W45" s="39"/>
    </row>
    <row r="46" spans="2:23" ht="14.25">
      <c r="B46" s="56"/>
      <c r="C46" s="57"/>
      <c r="D46" s="58"/>
      <c r="E46" s="59"/>
      <c r="F46" s="59"/>
      <c r="G46" s="59"/>
      <c r="H46" s="59"/>
      <c r="I46" s="59"/>
      <c r="J46" s="59"/>
      <c r="K46" s="59"/>
      <c r="L46" s="59"/>
      <c r="M46" s="59"/>
      <c r="N46" s="59"/>
      <c r="O46" s="59"/>
      <c r="P46" s="59"/>
      <c r="Q46" s="60"/>
      <c r="R46" s="58"/>
      <c r="S46" s="59"/>
      <c r="T46" s="60"/>
      <c r="U46" s="59"/>
      <c r="V46" s="59"/>
      <c r="W46" s="60"/>
    </row>
    <row r="47" spans="2:23" ht="14.25">
      <c r="B47" s="56"/>
      <c r="C47" s="57"/>
      <c r="D47" s="58"/>
      <c r="E47" s="59"/>
      <c r="F47" s="59"/>
      <c r="G47" s="59"/>
      <c r="H47" s="59"/>
      <c r="I47" s="59"/>
      <c r="J47" s="59"/>
      <c r="K47" s="59"/>
      <c r="L47" s="59"/>
      <c r="M47" s="59"/>
      <c r="N47" s="59"/>
      <c r="O47" s="59"/>
      <c r="P47" s="59"/>
      <c r="Q47" s="60"/>
      <c r="R47" s="58"/>
      <c r="S47" s="59"/>
      <c r="T47" s="60"/>
      <c r="U47" s="59"/>
      <c r="V47" s="59"/>
      <c r="W47" s="60"/>
    </row>
    <row r="48" spans="2:23" ht="14.25">
      <c r="B48" s="56"/>
      <c r="C48" s="57"/>
      <c r="D48" s="58"/>
      <c r="E48" s="59"/>
      <c r="F48" s="59"/>
      <c r="G48" s="59"/>
      <c r="H48" s="59"/>
      <c r="I48" s="59"/>
      <c r="J48" s="59"/>
      <c r="K48" s="59"/>
      <c r="L48" s="59"/>
      <c r="M48" s="59"/>
      <c r="N48" s="59"/>
      <c r="O48" s="59"/>
      <c r="P48" s="59"/>
      <c r="Q48" s="60"/>
      <c r="R48" s="58"/>
      <c r="S48" s="59"/>
      <c r="T48" s="60"/>
      <c r="U48" s="59"/>
      <c r="V48" s="59"/>
      <c r="W48" s="60"/>
    </row>
    <row r="49" spans="2:23" ht="14.25">
      <c r="B49" s="61"/>
      <c r="C49" s="62"/>
      <c r="D49" s="35"/>
      <c r="E49" s="36"/>
      <c r="F49" s="36"/>
      <c r="G49" s="36"/>
      <c r="H49" s="36"/>
      <c r="I49" s="36"/>
      <c r="J49" s="36"/>
      <c r="K49" s="36"/>
      <c r="L49" s="36"/>
      <c r="M49" s="36"/>
      <c r="N49" s="36"/>
      <c r="O49" s="36"/>
      <c r="P49" s="36"/>
      <c r="Q49" s="39"/>
      <c r="R49" s="35"/>
      <c r="S49" s="36"/>
      <c r="T49" s="39"/>
      <c r="U49" s="36"/>
      <c r="V49" s="36"/>
      <c r="W49" s="39"/>
    </row>
    <row r="50" spans="2:23" ht="14.25">
      <c r="B50" s="61"/>
      <c r="C50" s="62"/>
      <c r="D50" s="35"/>
      <c r="E50" s="36"/>
      <c r="F50" s="36"/>
      <c r="G50" s="36"/>
      <c r="H50" s="36"/>
      <c r="I50" s="36"/>
      <c r="J50" s="36"/>
      <c r="K50" s="36"/>
      <c r="L50" s="36"/>
      <c r="M50" s="36"/>
      <c r="N50" s="36"/>
      <c r="O50" s="36"/>
      <c r="P50" s="36"/>
      <c r="Q50" s="39"/>
      <c r="R50" s="35"/>
      <c r="S50" s="36"/>
      <c r="T50" s="39"/>
      <c r="U50" s="36"/>
      <c r="V50" s="36"/>
      <c r="W50" s="39"/>
    </row>
    <row r="51" spans="2:23" ht="15" thickBot="1">
      <c r="B51" s="63"/>
      <c r="C51" s="64"/>
      <c r="D51" s="44"/>
      <c r="E51" s="45"/>
      <c r="F51" s="45"/>
      <c r="G51" s="45"/>
      <c r="H51" s="45"/>
      <c r="I51" s="45"/>
      <c r="J51" s="45"/>
      <c r="K51" s="45"/>
      <c r="L51" s="45"/>
      <c r="M51" s="65" t="s">
        <v>24</v>
      </c>
      <c r="N51" s="45">
        <f>SUM(N28:N49)</f>
        <v>0.5</v>
      </c>
      <c r="O51" s="45"/>
      <c r="P51" s="45">
        <f>SUM(P28:P49)</f>
        <v>2</v>
      </c>
      <c r="Q51" s="46"/>
      <c r="R51" s="44"/>
      <c r="S51" s="45"/>
      <c r="T51" s="46"/>
      <c r="U51" s="45"/>
      <c r="V51" s="45"/>
      <c r="W51"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13.xml><?xml version="1.0" encoding="utf-8"?>
<worksheet xmlns="http://schemas.openxmlformats.org/spreadsheetml/2006/main" xmlns:r="http://schemas.openxmlformats.org/officeDocument/2006/relationships">
  <dimension ref="B2:W51"/>
  <sheetViews>
    <sheetView zoomScale="70" zoomScaleNormal="70" workbookViewId="0" topLeftCell="A13">
      <selection activeCell="D33" sqref="D33"/>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406</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6" t="s">
        <v>335</v>
      </c>
      <c r="D7" s="217"/>
      <c r="E7" s="217"/>
      <c r="F7" s="217"/>
      <c r="G7" s="217"/>
      <c r="H7" s="217"/>
      <c r="I7" s="217"/>
      <c r="J7" s="217"/>
      <c r="K7" s="217"/>
      <c r="L7" s="217"/>
      <c r="M7" s="217"/>
      <c r="N7" s="217"/>
      <c r="O7" s="217"/>
      <c r="P7" s="217"/>
      <c r="Q7" s="217"/>
      <c r="R7" s="218"/>
      <c r="S7" s="36"/>
      <c r="T7" s="36"/>
      <c r="U7" s="36"/>
      <c r="V7" s="36"/>
      <c r="W7" s="39"/>
    </row>
    <row r="8" spans="2:23" ht="15.75" thickBot="1">
      <c r="B8" s="35"/>
      <c r="C8" s="216" t="s">
        <v>336</v>
      </c>
      <c r="D8" s="217"/>
      <c r="E8" s="217"/>
      <c r="F8" s="217"/>
      <c r="G8" s="217"/>
      <c r="H8" s="217"/>
      <c r="I8" s="217"/>
      <c r="J8" s="217"/>
      <c r="K8" s="217"/>
      <c r="L8" s="217"/>
      <c r="M8" s="217"/>
      <c r="N8" s="217"/>
      <c r="O8" s="217"/>
      <c r="P8" s="217"/>
      <c r="Q8" s="217"/>
      <c r="R8" s="218"/>
      <c r="S8" s="36"/>
      <c r="T8" s="36"/>
      <c r="U8" s="36"/>
      <c r="V8" s="36"/>
      <c r="W8" s="39"/>
    </row>
    <row r="9" spans="2:23" ht="22.5" customHeight="1">
      <c r="B9" s="35"/>
      <c r="C9" s="37" t="s">
        <v>1</v>
      </c>
      <c r="D9" s="66" t="str">
        <f>INDEX(BOM!I:I,MATCH($P$3,BOM!$P:$P,0),1)</f>
        <v>                    114446-00S</v>
      </c>
      <c r="E9" s="36"/>
      <c r="F9" s="36"/>
      <c r="G9" s="36"/>
      <c r="H9" s="36"/>
      <c r="I9" s="36"/>
      <c r="J9" s="36"/>
      <c r="K9" s="36"/>
      <c r="L9" s="36"/>
      <c r="M9" s="36"/>
      <c r="N9" s="40" t="s">
        <v>2</v>
      </c>
      <c r="O9" s="36"/>
      <c r="P9" s="135" t="str">
        <f>INDEX(BOM!O:O,MATCH($P$3,BOM!$P:$P,0),1)</f>
        <v>11/15/10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PLT, SIDE, BRACKET,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2</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116</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109" t="str">
        <f>D9</f>
        <v>                    114446-00S</v>
      </c>
      <c r="H19" s="29" t="str">
        <f>D11</f>
        <v>PLT, SIDE, BRACKET, A-18</v>
      </c>
      <c r="Q19" s="29" t="s">
        <v>337</v>
      </c>
    </row>
    <row r="20" spans="2:17" ht="14.25">
      <c r="B20" s="47"/>
      <c r="D20" s="29" t="s">
        <v>117</v>
      </c>
      <c r="H20" s="29" t="s">
        <v>119</v>
      </c>
      <c r="Q20" s="29" t="s">
        <v>66</v>
      </c>
    </row>
    <row r="21" spans="2:3" ht="14.25">
      <c r="B21" s="47" t="s">
        <v>11</v>
      </c>
      <c r="C21" s="29" t="s">
        <v>15</v>
      </c>
    </row>
    <row r="22" spans="2:4" ht="14.25">
      <c r="B22" s="47" t="s">
        <v>11</v>
      </c>
      <c r="C22" s="49" t="s">
        <v>13</v>
      </c>
      <c r="D22" s="96"/>
    </row>
    <row r="23" ht="14.25">
      <c r="B23" s="47"/>
    </row>
    <row r="24" spans="2:17" ht="14.25">
      <c r="B24" s="47" t="s">
        <v>11</v>
      </c>
      <c r="C24" s="29" t="s">
        <v>16</v>
      </c>
      <c r="Q24" s="29" t="s">
        <v>4</v>
      </c>
    </row>
    <row r="25" spans="2:17" ht="14.25">
      <c r="B25" s="47"/>
      <c r="C25" s="66" t="str">
        <f>INDEX(BOM!R:R,MATCH($P$3,BOM!$P:$P,0)+1,1)</f>
        <v>PLT, .50 THK, 3.75 WD, 3.75 LG</v>
      </c>
      <c r="Q25" s="66">
        <f>INDEX(BOM!M:M,MATCH($P$3,BOM!$P:$P,0)+1,1)</f>
        <v>2</v>
      </c>
    </row>
    <row r="26" spans="2:14" ht="15" thickBot="1">
      <c r="B26" s="47"/>
      <c r="N26" s="104" t="str">
        <f>INDEX(BOM!N:N,MATCH($P$3,BOM!$P:$P,0)+1,1)</f>
        <v>AISI 304/AISI 304L DUAL CERT PER SA240</v>
      </c>
    </row>
    <row r="27" spans="2:23" ht="15" thickBot="1">
      <c r="B27" s="50" t="s">
        <v>17</v>
      </c>
      <c r="C27" s="51" t="s">
        <v>18</v>
      </c>
      <c r="D27" s="52" t="s">
        <v>19</v>
      </c>
      <c r="E27" s="53"/>
      <c r="F27" s="53"/>
      <c r="G27" s="53"/>
      <c r="H27" s="53"/>
      <c r="I27" s="53"/>
      <c r="J27" s="53"/>
      <c r="K27" s="53"/>
      <c r="L27" s="53"/>
      <c r="M27" s="53"/>
      <c r="N27" s="53" t="s">
        <v>20</v>
      </c>
      <c r="O27" s="53"/>
      <c r="P27" s="53" t="s">
        <v>21</v>
      </c>
      <c r="Q27" s="54"/>
      <c r="R27" s="52"/>
      <c r="S27" s="55" t="s">
        <v>22</v>
      </c>
      <c r="T27" s="54"/>
      <c r="U27" s="53"/>
      <c r="V27" s="55" t="s">
        <v>23</v>
      </c>
      <c r="W27" s="54"/>
    </row>
    <row r="28" spans="2:23" ht="14.25">
      <c r="B28" s="56"/>
      <c r="C28" s="57"/>
      <c r="D28" s="58"/>
      <c r="E28" s="59"/>
      <c r="F28" s="59"/>
      <c r="G28" s="59"/>
      <c r="H28" s="59"/>
      <c r="I28" s="59"/>
      <c r="J28" s="59"/>
      <c r="K28" s="59"/>
      <c r="L28" s="59"/>
      <c r="M28" s="59"/>
      <c r="N28" s="59"/>
      <c r="O28" s="59"/>
      <c r="P28" s="59"/>
      <c r="Q28" s="60"/>
      <c r="R28" s="58"/>
      <c r="S28" s="59"/>
      <c r="T28" s="60"/>
      <c r="U28" s="59"/>
      <c r="V28" s="59"/>
      <c r="W28" s="60"/>
    </row>
    <row r="29" spans="2:23" ht="14.25">
      <c r="B29" s="56">
        <v>10</v>
      </c>
      <c r="C29" s="57">
        <v>60</v>
      </c>
      <c r="D29" s="58" t="s">
        <v>127</v>
      </c>
      <c r="E29" s="59"/>
      <c r="F29" s="59"/>
      <c r="G29" s="59"/>
      <c r="H29" s="59"/>
      <c r="I29" s="59"/>
      <c r="J29" s="59"/>
      <c r="K29" s="59"/>
      <c r="L29" s="59"/>
      <c r="M29" s="59"/>
      <c r="N29" s="59">
        <v>0</v>
      </c>
      <c r="O29" s="59"/>
      <c r="P29" s="59">
        <v>0</v>
      </c>
      <c r="Q29" s="60"/>
      <c r="R29" s="58"/>
      <c r="S29" s="59"/>
      <c r="T29" s="60"/>
      <c r="U29" s="59"/>
      <c r="V29" s="59"/>
      <c r="W29" s="60"/>
    </row>
    <row r="30" spans="2:23" ht="14.25">
      <c r="B30" s="56"/>
      <c r="C30" s="57"/>
      <c r="D30" s="58" t="s">
        <v>264</v>
      </c>
      <c r="E30" s="59"/>
      <c r="F30" s="59"/>
      <c r="G30" s="59"/>
      <c r="H30" s="59"/>
      <c r="I30" s="59"/>
      <c r="J30" s="59"/>
      <c r="K30" s="59"/>
      <c r="L30" s="59"/>
      <c r="M30" s="59"/>
      <c r="N30" s="59"/>
      <c r="O30" s="59"/>
      <c r="P30" s="59"/>
      <c r="Q30" s="60"/>
      <c r="R30" s="58"/>
      <c r="S30" s="59"/>
      <c r="T30" s="60"/>
      <c r="U30" s="59"/>
      <c r="V30" s="59"/>
      <c r="W30" s="60"/>
    </row>
    <row r="31" spans="2:23" ht="14.25">
      <c r="B31" s="61"/>
      <c r="C31" s="62"/>
      <c r="D31" s="35"/>
      <c r="E31" s="36"/>
      <c r="F31" s="36"/>
      <c r="G31" s="36"/>
      <c r="H31" s="36"/>
      <c r="I31" s="36"/>
      <c r="J31" s="36"/>
      <c r="K31" s="36"/>
      <c r="L31" s="36"/>
      <c r="M31" s="36"/>
      <c r="N31" s="36"/>
      <c r="O31" s="36"/>
      <c r="P31" s="36"/>
      <c r="Q31" s="39"/>
      <c r="R31" s="35"/>
      <c r="S31" s="36"/>
      <c r="T31" s="39"/>
      <c r="U31" s="36"/>
      <c r="V31" s="36"/>
      <c r="W31" s="39"/>
    </row>
    <row r="32" spans="2:23" ht="14.25">
      <c r="B32" s="61">
        <v>20</v>
      </c>
      <c r="C32" s="62">
        <v>1</v>
      </c>
      <c r="D32" s="35" t="s">
        <v>216</v>
      </c>
      <c r="E32" s="36"/>
      <c r="F32" s="36"/>
      <c r="G32" s="36"/>
      <c r="H32" s="36"/>
      <c r="I32" s="36"/>
      <c r="J32" s="36"/>
      <c r="K32" s="36"/>
      <c r="L32" s="36"/>
      <c r="M32" s="36"/>
      <c r="N32" s="36">
        <v>0.5</v>
      </c>
      <c r="O32" s="36"/>
      <c r="P32" s="36">
        <v>1</v>
      </c>
      <c r="Q32" s="39"/>
      <c r="R32" s="35"/>
      <c r="S32" s="36"/>
      <c r="T32" s="39"/>
      <c r="U32" s="36"/>
      <c r="V32" s="36"/>
      <c r="W32" s="39"/>
    </row>
    <row r="33" spans="2:23" ht="15">
      <c r="B33" s="61"/>
      <c r="C33" s="62"/>
      <c r="D33" s="35" t="s">
        <v>391</v>
      </c>
      <c r="E33" s="36"/>
      <c r="F33" s="36"/>
      <c r="G33" s="36"/>
      <c r="H33" s="36"/>
      <c r="I33" s="36"/>
      <c r="J33" s="36"/>
      <c r="K33" s="36"/>
      <c r="L33" s="36"/>
      <c r="M33" s="36"/>
      <c r="N33" s="36"/>
      <c r="O33" s="36"/>
      <c r="P33" s="36"/>
      <c r="Q33" s="39"/>
      <c r="R33" s="35"/>
      <c r="S33" s="36"/>
      <c r="T33" s="39"/>
      <c r="U33" s="36"/>
      <c r="V33" s="36"/>
      <c r="W33" s="39"/>
    </row>
    <row r="34" spans="2:23" ht="14.25">
      <c r="B34" s="56"/>
      <c r="C34" s="57"/>
      <c r="D34" s="58"/>
      <c r="E34" s="59"/>
      <c r="F34" s="59"/>
      <c r="G34" s="59"/>
      <c r="H34" s="59"/>
      <c r="I34" s="59"/>
      <c r="J34" s="59"/>
      <c r="K34" s="59"/>
      <c r="L34" s="59"/>
      <c r="M34" s="59"/>
      <c r="N34" s="59"/>
      <c r="O34" s="59"/>
      <c r="P34" s="59"/>
      <c r="Q34" s="60"/>
      <c r="R34" s="58"/>
      <c r="S34" s="59"/>
      <c r="T34" s="60"/>
      <c r="U34" s="59"/>
      <c r="V34" s="59"/>
      <c r="W34" s="60"/>
    </row>
    <row r="35" spans="2:23" ht="14.25">
      <c r="B35" s="56">
        <v>30</v>
      </c>
      <c r="C35" s="57">
        <v>60</v>
      </c>
      <c r="D35" s="58" t="s">
        <v>68</v>
      </c>
      <c r="E35" s="59"/>
      <c r="F35" s="59"/>
      <c r="G35" s="59"/>
      <c r="H35" s="59"/>
      <c r="I35" s="59"/>
      <c r="J35" s="59"/>
      <c r="K35" s="59"/>
      <c r="L35" s="59"/>
      <c r="M35" s="59"/>
      <c r="N35" s="59">
        <v>0</v>
      </c>
      <c r="O35" s="59"/>
      <c r="P35" s="59">
        <v>0</v>
      </c>
      <c r="Q35" s="60"/>
      <c r="R35" s="58"/>
      <c r="S35" s="59"/>
      <c r="T35" s="60"/>
      <c r="U35" s="59"/>
      <c r="V35" s="59"/>
      <c r="W35" s="60"/>
    </row>
    <row r="36" spans="2:23" ht="14.25">
      <c r="B36" s="56"/>
      <c r="C36" s="57"/>
      <c r="D36" s="58"/>
      <c r="E36" s="59"/>
      <c r="F36" s="59"/>
      <c r="G36" s="59"/>
      <c r="H36" s="59"/>
      <c r="I36" s="59"/>
      <c r="J36" s="59"/>
      <c r="K36" s="59"/>
      <c r="L36" s="59"/>
      <c r="M36" s="59"/>
      <c r="N36" s="59"/>
      <c r="O36" s="59"/>
      <c r="P36" s="59"/>
      <c r="Q36" s="60"/>
      <c r="R36" s="58"/>
      <c r="S36" s="59"/>
      <c r="T36" s="60"/>
      <c r="U36" s="59"/>
      <c r="V36" s="59"/>
      <c r="W36" s="60"/>
    </row>
    <row r="37" spans="2:23" ht="14.25">
      <c r="B37" s="61"/>
      <c r="C37" s="62"/>
      <c r="D37" s="35"/>
      <c r="E37" s="36"/>
      <c r="F37" s="36"/>
      <c r="G37" s="36"/>
      <c r="H37" s="36"/>
      <c r="I37" s="36"/>
      <c r="J37" s="36"/>
      <c r="K37" s="36"/>
      <c r="L37" s="36"/>
      <c r="M37" s="36"/>
      <c r="N37" s="36"/>
      <c r="O37" s="36"/>
      <c r="P37" s="36"/>
      <c r="Q37" s="39"/>
      <c r="R37" s="35"/>
      <c r="S37" s="36"/>
      <c r="T37" s="39"/>
      <c r="U37" s="36"/>
      <c r="V37" s="36"/>
      <c r="W37" s="39"/>
    </row>
    <row r="38" spans="2:23" ht="14.25">
      <c r="B38" s="61"/>
      <c r="C38" s="62"/>
      <c r="D38" s="35"/>
      <c r="E38" s="36"/>
      <c r="F38" s="36"/>
      <c r="G38" s="36"/>
      <c r="H38" s="36"/>
      <c r="I38" s="36"/>
      <c r="J38" s="36"/>
      <c r="K38" s="36"/>
      <c r="L38" s="36"/>
      <c r="M38" s="36"/>
      <c r="N38" s="36"/>
      <c r="O38" s="36"/>
      <c r="P38" s="36"/>
      <c r="Q38" s="39"/>
      <c r="R38" s="35"/>
      <c r="S38" s="36"/>
      <c r="T38" s="39"/>
      <c r="U38" s="36"/>
      <c r="V38" s="36"/>
      <c r="W38" s="39"/>
    </row>
    <row r="39" spans="2:23" ht="14.25">
      <c r="B39" s="61"/>
      <c r="C39" s="62"/>
      <c r="D39" s="35"/>
      <c r="E39" s="36"/>
      <c r="F39" s="36"/>
      <c r="G39" s="36"/>
      <c r="H39" s="36"/>
      <c r="I39" s="36"/>
      <c r="J39" s="36"/>
      <c r="K39" s="36"/>
      <c r="L39" s="36"/>
      <c r="M39" s="36"/>
      <c r="N39" s="36"/>
      <c r="O39" s="36"/>
      <c r="P39" s="36"/>
      <c r="Q39" s="39"/>
      <c r="R39" s="35"/>
      <c r="S39" s="36"/>
      <c r="T39" s="39"/>
      <c r="U39" s="36"/>
      <c r="V39" s="36"/>
      <c r="W39" s="39"/>
    </row>
    <row r="40" spans="2:23" ht="14.25">
      <c r="B40" s="56"/>
      <c r="C40" s="57"/>
      <c r="D40" s="58"/>
      <c r="E40" s="59"/>
      <c r="F40" s="59"/>
      <c r="G40" s="59"/>
      <c r="H40" s="59"/>
      <c r="I40" s="59"/>
      <c r="J40" s="59"/>
      <c r="K40" s="59"/>
      <c r="L40" s="59"/>
      <c r="M40" s="59"/>
      <c r="N40" s="59"/>
      <c r="O40" s="59"/>
      <c r="P40" s="59"/>
      <c r="Q40" s="60"/>
      <c r="R40" s="58"/>
      <c r="S40" s="59"/>
      <c r="T40" s="60"/>
      <c r="U40" s="59"/>
      <c r="V40" s="59"/>
      <c r="W40" s="60"/>
    </row>
    <row r="41" spans="2:23" ht="14.25">
      <c r="B41" s="56"/>
      <c r="C41" s="57"/>
      <c r="D41" s="58"/>
      <c r="E41" s="59"/>
      <c r="F41" s="59"/>
      <c r="G41" s="59"/>
      <c r="H41" s="59"/>
      <c r="I41" s="59"/>
      <c r="J41" s="59"/>
      <c r="K41" s="59"/>
      <c r="L41" s="59"/>
      <c r="M41" s="59"/>
      <c r="N41" s="59"/>
      <c r="O41" s="59"/>
      <c r="P41" s="59"/>
      <c r="Q41" s="60"/>
      <c r="R41" s="58"/>
      <c r="S41" s="59"/>
      <c r="T41" s="60"/>
      <c r="U41" s="59"/>
      <c r="V41" s="59"/>
      <c r="W41" s="60"/>
    </row>
    <row r="42" spans="2:23" ht="14.25">
      <c r="B42" s="56"/>
      <c r="C42" s="57"/>
      <c r="D42" s="58"/>
      <c r="E42" s="59"/>
      <c r="F42" s="59"/>
      <c r="G42" s="59"/>
      <c r="H42" s="59"/>
      <c r="I42" s="59"/>
      <c r="J42" s="59"/>
      <c r="K42" s="59"/>
      <c r="L42" s="59"/>
      <c r="M42" s="59"/>
      <c r="N42" s="59"/>
      <c r="O42" s="59"/>
      <c r="P42" s="59"/>
      <c r="Q42" s="60"/>
      <c r="R42" s="58"/>
      <c r="S42" s="59"/>
      <c r="T42" s="60"/>
      <c r="U42" s="59"/>
      <c r="V42" s="59"/>
      <c r="W42" s="60"/>
    </row>
    <row r="43" spans="2:23" ht="14.25">
      <c r="B43" s="61"/>
      <c r="C43" s="62"/>
      <c r="D43" s="35"/>
      <c r="E43" s="36"/>
      <c r="F43" s="36"/>
      <c r="G43" s="36"/>
      <c r="H43" s="36"/>
      <c r="I43" s="36"/>
      <c r="J43" s="36"/>
      <c r="K43" s="36"/>
      <c r="L43" s="36"/>
      <c r="M43" s="36"/>
      <c r="N43" s="36"/>
      <c r="O43" s="36"/>
      <c r="P43" s="36"/>
      <c r="Q43" s="39"/>
      <c r="R43" s="35"/>
      <c r="S43" s="36"/>
      <c r="T43" s="39"/>
      <c r="U43" s="36"/>
      <c r="V43" s="36"/>
      <c r="W43" s="39"/>
    </row>
    <row r="44" spans="2:23" ht="14.25">
      <c r="B44" s="61"/>
      <c r="C44" s="62"/>
      <c r="D44" s="35"/>
      <c r="E44" s="36"/>
      <c r="F44" s="36"/>
      <c r="G44" s="36"/>
      <c r="H44" s="36"/>
      <c r="I44" s="36"/>
      <c r="J44" s="36"/>
      <c r="K44" s="36"/>
      <c r="L44" s="36"/>
      <c r="M44" s="36"/>
      <c r="N44" s="36"/>
      <c r="O44" s="36"/>
      <c r="P44" s="36"/>
      <c r="Q44" s="39"/>
      <c r="R44" s="35"/>
      <c r="S44" s="36"/>
      <c r="T44" s="39"/>
      <c r="U44" s="36"/>
      <c r="V44" s="36"/>
      <c r="W44" s="39"/>
    </row>
    <row r="45" spans="2:23" ht="14.25">
      <c r="B45" s="61"/>
      <c r="C45" s="62"/>
      <c r="D45" s="35"/>
      <c r="E45" s="36"/>
      <c r="F45" s="36"/>
      <c r="G45" s="36"/>
      <c r="H45" s="36"/>
      <c r="I45" s="36"/>
      <c r="J45" s="36"/>
      <c r="K45" s="36"/>
      <c r="L45" s="36"/>
      <c r="M45" s="36"/>
      <c r="N45" s="36"/>
      <c r="O45" s="36"/>
      <c r="P45" s="36"/>
      <c r="Q45" s="39"/>
      <c r="R45" s="35"/>
      <c r="S45" s="36"/>
      <c r="T45" s="39"/>
      <c r="U45" s="36"/>
      <c r="V45" s="36"/>
      <c r="W45" s="39"/>
    </row>
    <row r="46" spans="2:23" ht="14.25">
      <c r="B46" s="56"/>
      <c r="C46" s="57"/>
      <c r="D46" s="58"/>
      <c r="E46" s="59"/>
      <c r="F46" s="59"/>
      <c r="G46" s="59"/>
      <c r="H46" s="59"/>
      <c r="I46" s="59"/>
      <c r="J46" s="59"/>
      <c r="K46" s="59"/>
      <c r="L46" s="59"/>
      <c r="M46" s="59"/>
      <c r="N46" s="59"/>
      <c r="O46" s="59"/>
      <c r="P46" s="59"/>
      <c r="Q46" s="60"/>
      <c r="R46" s="58"/>
      <c r="S46" s="59"/>
      <c r="T46" s="60"/>
      <c r="U46" s="59"/>
      <c r="V46" s="59"/>
      <c r="W46" s="60"/>
    </row>
    <row r="47" spans="2:23" ht="14.25">
      <c r="B47" s="56"/>
      <c r="C47" s="57"/>
      <c r="D47" s="58"/>
      <c r="E47" s="59"/>
      <c r="F47" s="59"/>
      <c r="G47" s="59"/>
      <c r="H47" s="59"/>
      <c r="I47" s="59"/>
      <c r="J47" s="59"/>
      <c r="K47" s="59"/>
      <c r="L47" s="59"/>
      <c r="M47" s="59"/>
      <c r="N47" s="59"/>
      <c r="O47" s="59"/>
      <c r="P47" s="59"/>
      <c r="Q47" s="60"/>
      <c r="R47" s="58"/>
      <c r="S47" s="59"/>
      <c r="T47" s="60"/>
      <c r="U47" s="59"/>
      <c r="V47" s="59"/>
      <c r="W47" s="60"/>
    </row>
    <row r="48" spans="2:23" ht="14.25">
      <c r="B48" s="56"/>
      <c r="C48" s="57"/>
      <c r="D48" s="58"/>
      <c r="E48" s="59"/>
      <c r="F48" s="59"/>
      <c r="G48" s="59"/>
      <c r="H48" s="59"/>
      <c r="I48" s="59"/>
      <c r="J48" s="59"/>
      <c r="K48" s="59"/>
      <c r="L48" s="59"/>
      <c r="M48" s="59"/>
      <c r="N48" s="59"/>
      <c r="O48" s="59"/>
      <c r="P48" s="59"/>
      <c r="Q48" s="60"/>
      <c r="R48" s="58"/>
      <c r="S48" s="59"/>
      <c r="T48" s="60"/>
      <c r="U48" s="59"/>
      <c r="V48" s="59"/>
      <c r="W48" s="60"/>
    </row>
    <row r="49" spans="2:23" ht="14.25">
      <c r="B49" s="61"/>
      <c r="C49" s="62"/>
      <c r="D49" s="35"/>
      <c r="E49" s="36"/>
      <c r="F49" s="36"/>
      <c r="G49" s="36"/>
      <c r="H49" s="36"/>
      <c r="I49" s="36"/>
      <c r="J49" s="36"/>
      <c r="K49" s="36"/>
      <c r="L49" s="36"/>
      <c r="M49" s="36"/>
      <c r="N49" s="36"/>
      <c r="O49" s="36"/>
      <c r="P49" s="36"/>
      <c r="Q49" s="39"/>
      <c r="R49" s="35"/>
      <c r="S49" s="36"/>
      <c r="T49" s="39"/>
      <c r="U49" s="36"/>
      <c r="V49" s="36"/>
      <c r="W49" s="39"/>
    </row>
    <row r="50" spans="2:23" ht="14.25">
      <c r="B50" s="61"/>
      <c r="C50" s="62"/>
      <c r="D50" s="35"/>
      <c r="E50" s="36"/>
      <c r="F50" s="36"/>
      <c r="G50" s="36"/>
      <c r="H50" s="36"/>
      <c r="I50" s="36"/>
      <c r="J50" s="36"/>
      <c r="K50" s="36"/>
      <c r="L50" s="36"/>
      <c r="M50" s="36"/>
      <c r="N50" s="36"/>
      <c r="O50" s="36"/>
      <c r="P50" s="36"/>
      <c r="Q50" s="39"/>
      <c r="R50" s="35"/>
      <c r="S50" s="36"/>
      <c r="T50" s="39"/>
      <c r="U50" s="36"/>
      <c r="V50" s="36"/>
      <c r="W50" s="39"/>
    </row>
    <row r="51" spans="2:23" ht="15" thickBot="1">
      <c r="B51" s="63"/>
      <c r="C51" s="64"/>
      <c r="D51" s="44"/>
      <c r="E51" s="45"/>
      <c r="F51" s="45"/>
      <c r="G51" s="45"/>
      <c r="H51" s="45"/>
      <c r="I51" s="45"/>
      <c r="J51" s="45"/>
      <c r="K51" s="45"/>
      <c r="L51" s="45"/>
      <c r="M51" s="65" t="s">
        <v>24</v>
      </c>
      <c r="N51" s="45">
        <f>SUM(N28:N49)</f>
        <v>0.5</v>
      </c>
      <c r="O51" s="45"/>
      <c r="P51" s="45">
        <f>SUM(P28:P49)</f>
        <v>1</v>
      </c>
      <c r="Q51" s="46"/>
      <c r="R51" s="44"/>
      <c r="S51" s="45"/>
      <c r="T51" s="46"/>
      <c r="U51" s="45"/>
      <c r="V51" s="45"/>
      <c r="W51"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14.xml><?xml version="1.0" encoding="utf-8"?>
<worksheet xmlns="http://schemas.openxmlformats.org/spreadsheetml/2006/main" xmlns:r="http://schemas.openxmlformats.org/officeDocument/2006/relationships">
  <dimension ref="B2:W51"/>
  <sheetViews>
    <sheetView zoomScale="70" zoomScaleNormal="70" workbookViewId="0" topLeftCell="A13">
      <selection activeCell="S60" sqref="S60"/>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407</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6" t="s">
        <v>335</v>
      </c>
      <c r="D7" s="217"/>
      <c r="E7" s="217"/>
      <c r="F7" s="217"/>
      <c r="G7" s="217"/>
      <c r="H7" s="217"/>
      <c r="I7" s="217"/>
      <c r="J7" s="217"/>
      <c r="K7" s="217"/>
      <c r="L7" s="217"/>
      <c r="M7" s="217"/>
      <c r="N7" s="217"/>
      <c r="O7" s="217"/>
      <c r="P7" s="217"/>
      <c r="Q7" s="217"/>
      <c r="R7" s="218"/>
      <c r="S7" s="36"/>
      <c r="T7" s="36"/>
      <c r="U7" s="36"/>
      <c r="V7" s="36"/>
      <c r="W7" s="39"/>
    </row>
    <row r="8" spans="2:23" ht="15.75" thickBot="1">
      <c r="B8" s="35"/>
      <c r="C8" s="216" t="s">
        <v>336</v>
      </c>
      <c r="D8" s="217"/>
      <c r="E8" s="217"/>
      <c r="F8" s="217"/>
      <c r="G8" s="217"/>
      <c r="H8" s="217"/>
      <c r="I8" s="217"/>
      <c r="J8" s="217"/>
      <c r="K8" s="217"/>
      <c r="L8" s="217"/>
      <c r="M8" s="217"/>
      <c r="N8" s="217"/>
      <c r="O8" s="217"/>
      <c r="P8" s="217"/>
      <c r="Q8" s="217"/>
      <c r="R8" s="218"/>
      <c r="S8" s="36"/>
      <c r="T8" s="36"/>
      <c r="U8" s="36"/>
      <c r="V8" s="36"/>
      <c r="W8" s="39"/>
    </row>
    <row r="9" spans="2:23" ht="22.5" customHeight="1">
      <c r="B9" s="35"/>
      <c r="C9" s="37" t="s">
        <v>1</v>
      </c>
      <c r="D9" s="66" t="str">
        <f>INDEX(BOM!I:I,MATCH($P$3,BOM!$P:$P,0),1)</f>
        <v>                114448-00S</v>
      </c>
      <c r="E9" s="36"/>
      <c r="F9" s="36"/>
      <c r="G9" s="36"/>
      <c r="H9" s="36"/>
      <c r="I9" s="36"/>
      <c r="J9" s="36"/>
      <c r="K9" s="36"/>
      <c r="L9" s="36"/>
      <c r="M9" s="36"/>
      <c r="N9" s="40" t="s">
        <v>2</v>
      </c>
      <c r="O9" s="36"/>
      <c r="P9" s="135" t="str">
        <f>INDEX(BOM!O:O,MATCH($P$3,BOM!$P:$P,0),1)</f>
        <v>11/15/10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PLATE, BRACE,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2</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116</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109" t="str">
        <f>D9</f>
        <v>                114448-00S</v>
      </c>
      <c r="H19" s="29" t="str">
        <f>D11</f>
        <v>PLATE, BRACE, A-18</v>
      </c>
      <c r="Q19" s="29" t="s">
        <v>337</v>
      </c>
    </row>
    <row r="20" spans="2:17" ht="14.25">
      <c r="B20" s="47"/>
      <c r="D20" s="29" t="s">
        <v>117</v>
      </c>
      <c r="H20" s="29" t="s">
        <v>119</v>
      </c>
      <c r="Q20" s="29" t="s">
        <v>66</v>
      </c>
    </row>
    <row r="21" spans="2:3" ht="14.25">
      <c r="B21" s="47" t="s">
        <v>11</v>
      </c>
      <c r="C21" s="29" t="s">
        <v>15</v>
      </c>
    </row>
    <row r="22" spans="2:4" ht="14.25">
      <c r="B22" s="47" t="s">
        <v>11</v>
      </c>
      <c r="C22" s="49" t="s">
        <v>13</v>
      </c>
      <c r="D22" s="96"/>
    </row>
    <row r="23" ht="14.25">
      <c r="B23" s="47"/>
    </row>
    <row r="24" spans="2:17" ht="14.25">
      <c r="B24" s="47" t="s">
        <v>11</v>
      </c>
      <c r="C24" s="29" t="s">
        <v>16</v>
      </c>
      <c r="Q24" s="29" t="s">
        <v>4</v>
      </c>
    </row>
    <row r="25" spans="2:17" ht="14.25">
      <c r="B25" s="47"/>
      <c r="C25" s="66" t="str">
        <f>INDEX(BOM!R:R,MATCH($P$3,BOM!$P:$P,0)+1,1)</f>
        <v>PLT, .375 THK, 3.75 WD, 4.50 LG</v>
      </c>
      <c r="Q25" s="66">
        <f>INDEX(BOM!M:M,MATCH($P$3,BOM!$P:$P,0)+1,1)</f>
        <v>2</v>
      </c>
    </row>
    <row r="26" spans="2:14" ht="15" thickBot="1">
      <c r="B26" s="47"/>
      <c r="N26" s="104" t="str">
        <f>INDEX(BOM!N:N,MATCH($P$3,BOM!$P:$P,0)+1,1)</f>
        <v>AISI 304/AISI 304L DUAL CERT PER SA240</v>
      </c>
    </row>
    <row r="27" spans="2:23" ht="15" thickBot="1">
      <c r="B27" s="50" t="s">
        <v>17</v>
      </c>
      <c r="C27" s="51" t="s">
        <v>18</v>
      </c>
      <c r="D27" s="52" t="s">
        <v>19</v>
      </c>
      <c r="E27" s="53"/>
      <c r="F27" s="53"/>
      <c r="G27" s="53"/>
      <c r="H27" s="53"/>
      <c r="I27" s="53"/>
      <c r="J27" s="53"/>
      <c r="K27" s="53"/>
      <c r="L27" s="53"/>
      <c r="M27" s="53"/>
      <c r="N27" s="53" t="s">
        <v>20</v>
      </c>
      <c r="O27" s="53"/>
      <c r="P27" s="53" t="s">
        <v>21</v>
      </c>
      <c r="Q27" s="54"/>
      <c r="R27" s="52"/>
      <c r="S27" s="55" t="s">
        <v>22</v>
      </c>
      <c r="T27" s="54"/>
      <c r="U27" s="53"/>
      <c r="V27" s="55" t="s">
        <v>23</v>
      </c>
      <c r="W27" s="54"/>
    </row>
    <row r="28" spans="2:23" ht="14.25">
      <c r="B28" s="56"/>
      <c r="C28" s="57"/>
      <c r="D28" s="58"/>
      <c r="E28" s="59"/>
      <c r="F28" s="59"/>
      <c r="G28" s="59"/>
      <c r="H28" s="59"/>
      <c r="I28" s="59"/>
      <c r="J28" s="59"/>
      <c r="K28" s="59"/>
      <c r="L28" s="59"/>
      <c r="M28" s="59"/>
      <c r="N28" s="59"/>
      <c r="O28" s="59"/>
      <c r="P28" s="59"/>
      <c r="Q28" s="60"/>
      <c r="R28" s="58"/>
      <c r="S28" s="59"/>
      <c r="T28" s="60"/>
      <c r="U28" s="59"/>
      <c r="V28" s="59"/>
      <c r="W28" s="60"/>
    </row>
    <row r="29" spans="2:23" ht="14.25">
      <c r="B29" s="56">
        <v>10</v>
      </c>
      <c r="C29" s="57">
        <v>60</v>
      </c>
      <c r="D29" s="58" t="s">
        <v>127</v>
      </c>
      <c r="E29" s="59"/>
      <c r="F29" s="59"/>
      <c r="G29" s="59"/>
      <c r="H29" s="59"/>
      <c r="I29" s="59"/>
      <c r="J29" s="59"/>
      <c r="K29" s="59"/>
      <c r="L29" s="59"/>
      <c r="M29" s="59"/>
      <c r="N29" s="59">
        <v>0</v>
      </c>
      <c r="O29" s="59"/>
      <c r="P29" s="59">
        <v>0</v>
      </c>
      <c r="Q29" s="60"/>
      <c r="R29" s="58"/>
      <c r="S29" s="59"/>
      <c r="T29" s="60"/>
      <c r="U29" s="59"/>
      <c r="V29" s="59"/>
      <c r="W29" s="60"/>
    </row>
    <row r="30" spans="2:23" ht="14.25">
      <c r="B30" s="56"/>
      <c r="C30" s="57"/>
      <c r="D30" s="58" t="s">
        <v>264</v>
      </c>
      <c r="E30" s="59"/>
      <c r="F30" s="59"/>
      <c r="G30" s="59"/>
      <c r="H30" s="59"/>
      <c r="I30" s="59"/>
      <c r="J30" s="59"/>
      <c r="K30" s="59"/>
      <c r="L30" s="59"/>
      <c r="M30" s="59"/>
      <c r="N30" s="59"/>
      <c r="O30" s="59"/>
      <c r="P30" s="59"/>
      <c r="Q30" s="60"/>
      <c r="R30" s="58"/>
      <c r="S30" s="59"/>
      <c r="T30" s="60"/>
      <c r="U30" s="59"/>
      <c r="V30" s="59"/>
      <c r="W30" s="60"/>
    </row>
    <row r="31" spans="2:23" ht="14.25">
      <c r="B31" s="61"/>
      <c r="C31" s="62"/>
      <c r="D31" s="35"/>
      <c r="E31" s="36"/>
      <c r="F31" s="36"/>
      <c r="G31" s="36"/>
      <c r="H31" s="36"/>
      <c r="I31" s="36"/>
      <c r="J31" s="36"/>
      <c r="K31" s="36"/>
      <c r="L31" s="36"/>
      <c r="M31" s="36"/>
      <c r="N31" s="36"/>
      <c r="O31" s="36"/>
      <c r="P31" s="36"/>
      <c r="Q31" s="39"/>
      <c r="R31" s="35"/>
      <c r="S31" s="36"/>
      <c r="T31" s="39"/>
      <c r="U31" s="36"/>
      <c r="V31" s="36"/>
      <c r="W31" s="39"/>
    </row>
    <row r="32" spans="2:23" ht="14.25">
      <c r="B32" s="61">
        <v>20</v>
      </c>
      <c r="C32" s="62">
        <v>43</v>
      </c>
      <c r="D32" s="35" t="s">
        <v>267</v>
      </c>
      <c r="E32" s="36"/>
      <c r="F32" s="36"/>
      <c r="G32" s="36"/>
      <c r="H32" s="36"/>
      <c r="I32" s="36"/>
      <c r="J32" s="36"/>
      <c r="K32" s="36"/>
      <c r="L32" s="36"/>
      <c r="M32" s="36"/>
      <c r="N32" s="36">
        <v>0.5</v>
      </c>
      <c r="O32" s="36"/>
      <c r="P32" s="36">
        <v>1</v>
      </c>
      <c r="Q32" s="39"/>
      <c r="R32" s="35"/>
      <c r="S32" s="36"/>
      <c r="T32" s="39"/>
      <c r="U32" s="36"/>
      <c r="V32" s="36"/>
      <c r="W32" s="39"/>
    </row>
    <row r="33" spans="2:23" ht="15">
      <c r="B33" s="61"/>
      <c r="C33" s="62"/>
      <c r="D33" s="35" t="s">
        <v>377</v>
      </c>
      <c r="E33" s="36"/>
      <c r="F33" s="36"/>
      <c r="G33" s="36"/>
      <c r="H33" s="36"/>
      <c r="I33" s="36"/>
      <c r="J33" s="36"/>
      <c r="K33" s="36"/>
      <c r="L33" s="36"/>
      <c r="M33" s="36"/>
      <c r="N33" s="36"/>
      <c r="O33" s="36"/>
      <c r="P33" s="36"/>
      <c r="Q33" s="39"/>
      <c r="R33" s="35"/>
      <c r="S33" s="36"/>
      <c r="T33" s="39"/>
      <c r="U33" s="36"/>
      <c r="V33" s="36"/>
      <c r="W33" s="39"/>
    </row>
    <row r="34" spans="2:23" ht="14.25">
      <c r="B34" s="56"/>
      <c r="C34" s="57"/>
      <c r="D34" s="58"/>
      <c r="E34" s="59"/>
      <c r="F34" s="59"/>
      <c r="G34" s="59"/>
      <c r="H34" s="59"/>
      <c r="I34" s="59"/>
      <c r="J34" s="59"/>
      <c r="K34" s="59"/>
      <c r="L34" s="59"/>
      <c r="M34" s="59"/>
      <c r="N34" s="59"/>
      <c r="O34" s="59"/>
      <c r="P34" s="59"/>
      <c r="Q34" s="60"/>
      <c r="R34" s="58"/>
      <c r="S34" s="59"/>
      <c r="T34" s="60"/>
      <c r="U34" s="59"/>
      <c r="V34" s="59"/>
      <c r="W34" s="60"/>
    </row>
    <row r="35" spans="2:23" ht="14.25">
      <c r="B35" s="56">
        <v>30</v>
      </c>
      <c r="C35" s="57">
        <v>60</v>
      </c>
      <c r="D35" s="58" t="s">
        <v>68</v>
      </c>
      <c r="E35" s="59"/>
      <c r="F35" s="59"/>
      <c r="G35" s="59"/>
      <c r="H35" s="59"/>
      <c r="I35" s="59"/>
      <c r="J35" s="59"/>
      <c r="K35" s="59"/>
      <c r="L35" s="59"/>
      <c r="M35" s="59"/>
      <c r="N35" s="59">
        <v>0</v>
      </c>
      <c r="O35" s="59"/>
      <c r="P35" s="59">
        <v>0</v>
      </c>
      <c r="Q35" s="60"/>
      <c r="R35" s="58"/>
      <c r="S35" s="59"/>
      <c r="T35" s="60"/>
      <c r="U35" s="59"/>
      <c r="V35" s="59"/>
      <c r="W35" s="60"/>
    </row>
    <row r="36" spans="2:23" ht="14.25">
      <c r="B36" s="56"/>
      <c r="C36" s="57"/>
      <c r="D36" s="58"/>
      <c r="E36" s="59"/>
      <c r="F36" s="59"/>
      <c r="G36" s="59"/>
      <c r="H36" s="59"/>
      <c r="I36" s="59"/>
      <c r="J36" s="59"/>
      <c r="K36" s="59"/>
      <c r="L36" s="59"/>
      <c r="M36" s="59"/>
      <c r="N36" s="59"/>
      <c r="O36" s="59"/>
      <c r="P36" s="59"/>
      <c r="Q36" s="60"/>
      <c r="R36" s="58"/>
      <c r="S36" s="59"/>
      <c r="T36" s="60"/>
      <c r="U36" s="59"/>
      <c r="V36" s="59"/>
      <c r="W36" s="60"/>
    </row>
    <row r="37" spans="2:23" ht="14.25">
      <c r="B37" s="61"/>
      <c r="C37" s="62"/>
      <c r="D37" s="35"/>
      <c r="E37" s="36"/>
      <c r="F37" s="36"/>
      <c r="G37" s="36"/>
      <c r="H37" s="36"/>
      <c r="I37" s="36"/>
      <c r="J37" s="36"/>
      <c r="K37" s="36"/>
      <c r="L37" s="36"/>
      <c r="M37" s="36"/>
      <c r="N37" s="36"/>
      <c r="O37" s="36"/>
      <c r="P37" s="36"/>
      <c r="Q37" s="39"/>
      <c r="R37" s="35"/>
      <c r="S37" s="36"/>
      <c r="T37" s="39"/>
      <c r="U37" s="36"/>
      <c r="V37" s="36"/>
      <c r="W37" s="39"/>
    </row>
    <row r="38" spans="2:23" ht="14.25">
      <c r="B38" s="61"/>
      <c r="C38" s="62"/>
      <c r="D38" s="35"/>
      <c r="E38" s="36"/>
      <c r="F38" s="36"/>
      <c r="G38" s="36"/>
      <c r="H38" s="36"/>
      <c r="I38" s="36"/>
      <c r="J38" s="36"/>
      <c r="K38" s="36"/>
      <c r="L38" s="36"/>
      <c r="M38" s="36"/>
      <c r="N38" s="36"/>
      <c r="O38" s="36"/>
      <c r="P38" s="36"/>
      <c r="Q38" s="39"/>
      <c r="R38" s="35"/>
      <c r="S38" s="36"/>
      <c r="T38" s="39"/>
      <c r="U38" s="36"/>
      <c r="V38" s="36"/>
      <c r="W38" s="39"/>
    </row>
    <row r="39" spans="2:23" ht="14.25">
      <c r="B39" s="61"/>
      <c r="C39" s="62"/>
      <c r="D39" s="35"/>
      <c r="E39" s="36"/>
      <c r="F39" s="36"/>
      <c r="G39" s="36"/>
      <c r="H39" s="36"/>
      <c r="I39" s="36"/>
      <c r="J39" s="36"/>
      <c r="K39" s="36"/>
      <c r="L39" s="36"/>
      <c r="M39" s="36"/>
      <c r="N39" s="36"/>
      <c r="O39" s="36"/>
      <c r="P39" s="36"/>
      <c r="Q39" s="39"/>
      <c r="R39" s="35"/>
      <c r="S39" s="36"/>
      <c r="T39" s="39"/>
      <c r="U39" s="36"/>
      <c r="V39" s="36"/>
      <c r="W39" s="39"/>
    </row>
    <row r="40" spans="2:23" ht="14.25">
      <c r="B40" s="56"/>
      <c r="C40" s="57"/>
      <c r="D40" s="58"/>
      <c r="E40" s="59"/>
      <c r="F40" s="59"/>
      <c r="G40" s="59"/>
      <c r="H40" s="59"/>
      <c r="I40" s="59"/>
      <c r="J40" s="59"/>
      <c r="K40" s="59"/>
      <c r="L40" s="59"/>
      <c r="M40" s="59"/>
      <c r="N40" s="59"/>
      <c r="O40" s="59"/>
      <c r="P40" s="59"/>
      <c r="Q40" s="60"/>
      <c r="R40" s="58"/>
      <c r="S40" s="59"/>
      <c r="T40" s="60"/>
      <c r="U40" s="59"/>
      <c r="V40" s="59"/>
      <c r="W40" s="60"/>
    </row>
    <row r="41" spans="2:23" ht="14.25">
      <c r="B41" s="56"/>
      <c r="C41" s="57"/>
      <c r="D41" s="58"/>
      <c r="E41" s="59"/>
      <c r="F41" s="59"/>
      <c r="G41" s="59"/>
      <c r="H41" s="59"/>
      <c r="I41" s="59"/>
      <c r="J41" s="59"/>
      <c r="K41" s="59"/>
      <c r="L41" s="59"/>
      <c r="M41" s="59"/>
      <c r="N41" s="59"/>
      <c r="O41" s="59"/>
      <c r="P41" s="59"/>
      <c r="Q41" s="60"/>
      <c r="R41" s="58"/>
      <c r="S41" s="59"/>
      <c r="T41" s="60"/>
      <c r="U41" s="59"/>
      <c r="V41" s="59"/>
      <c r="W41" s="60"/>
    </row>
    <row r="42" spans="2:23" ht="14.25">
      <c r="B42" s="56"/>
      <c r="C42" s="57"/>
      <c r="D42" s="58"/>
      <c r="E42" s="59"/>
      <c r="F42" s="59"/>
      <c r="G42" s="59"/>
      <c r="H42" s="59"/>
      <c r="I42" s="59"/>
      <c r="J42" s="59"/>
      <c r="K42" s="59"/>
      <c r="L42" s="59"/>
      <c r="M42" s="59"/>
      <c r="N42" s="59"/>
      <c r="O42" s="59"/>
      <c r="P42" s="59"/>
      <c r="Q42" s="60"/>
      <c r="R42" s="58"/>
      <c r="S42" s="59"/>
      <c r="T42" s="60"/>
      <c r="U42" s="59"/>
      <c r="V42" s="59"/>
      <c r="W42" s="60"/>
    </row>
    <row r="43" spans="2:23" ht="14.25">
      <c r="B43" s="61"/>
      <c r="C43" s="62"/>
      <c r="D43" s="35"/>
      <c r="E43" s="36"/>
      <c r="F43" s="36"/>
      <c r="G43" s="36"/>
      <c r="H43" s="36"/>
      <c r="I43" s="36"/>
      <c r="J43" s="36"/>
      <c r="K43" s="36"/>
      <c r="L43" s="36"/>
      <c r="M43" s="36"/>
      <c r="N43" s="36"/>
      <c r="O43" s="36"/>
      <c r="P43" s="36"/>
      <c r="Q43" s="39"/>
      <c r="R43" s="35"/>
      <c r="S43" s="36"/>
      <c r="T43" s="39"/>
      <c r="U43" s="36"/>
      <c r="V43" s="36"/>
      <c r="W43" s="39"/>
    </row>
    <row r="44" spans="2:23" ht="14.25">
      <c r="B44" s="61"/>
      <c r="C44" s="62"/>
      <c r="D44" s="35"/>
      <c r="E44" s="36"/>
      <c r="F44" s="36"/>
      <c r="G44" s="36"/>
      <c r="H44" s="36"/>
      <c r="I44" s="36"/>
      <c r="J44" s="36"/>
      <c r="K44" s="36"/>
      <c r="L44" s="36"/>
      <c r="M44" s="36"/>
      <c r="N44" s="36"/>
      <c r="O44" s="36"/>
      <c r="P44" s="36"/>
      <c r="Q44" s="39"/>
      <c r="R44" s="35"/>
      <c r="S44" s="36"/>
      <c r="T44" s="39"/>
      <c r="U44" s="36"/>
      <c r="V44" s="36"/>
      <c r="W44" s="39"/>
    </row>
    <row r="45" spans="2:23" ht="14.25">
      <c r="B45" s="61"/>
      <c r="C45" s="62"/>
      <c r="D45" s="35"/>
      <c r="E45" s="36"/>
      <c r="F45" s="36"/>
      <c r="G45" s="36"/>
      <c r="H45" s="36"/>
      <c r="I45" s="36"/>
      <c r="J45" s="36"/>
      <c r="K45" s="36"/>
      <c r="L45" s="36"/>
      <c r="M45" s="36"/>
      <c r="N45" s="36"/>
      <c r="O45" s="36"/>
      <c r="P45" s="36"/>
      <c r="Q45" s="39"/>
      <c r="R45" s="35"/>
      <c r="S45" s="36"/>
      <c r="T45" s="39"/>
      <c r="U45" s="36"/>
      <c r="V45" s="36"/>
      <c r="W45" s="39"/>
    </row>
    <row r="46" spans="2:23" ht="14.25">
      <c r="B46" s="56"/>
      <c r="C46" s="57"/>
      <c r="D46" s="58"/>
      <c r="E46" s="59"/>
      <c r="F46" s="59"/>
      <c r="G46" s="59"/>
      <c r="H46" s="59"/>
      <c r="I46" s="59"/>
      <c r="J46" s="59"/>
      <c r="K46" s="59"/>
      <c r="L46" s="59"/>
      <c r="M46" s="59"/>
      <c r="N46" s="59"/>
      <c r="O46" s="59"/>
      <c r="P46" s="59"/>
      <c r="Q46" s="60"/>
      <c r="R46" s="58"/>
      <c r="S46" s="59"/>
      <c r="T46" s="60"/>
      <c r="U46" s="59"/>
      <c r="V46" s="59"/>
      <c r="W46" s="60"/>
    </row>
    <row r="47" spans="2:23" ht="14.25">
      <c r="B47" s="56"/>
      <c r="C47" s="57"/>
      <c r="D47" s="58"/>
      <c r="E47" s="59"/>
      <c r="F47" s="59"/>
      <c r="G47" s="59"/>
      <c r="H47" s="59"/>
      <c r="I47" s="59"/>
      <c r="J47" s="59"/>
      <c r="K47" s="59"/>
      <c r="L47" s="59"/>
      <c r="M47" s="59"/>
      <c r="N47" s="59"/>
      <c r="O47" s="59"/>
      <c r="P47" s="59"/>
      <c r="Q47" s="60"/>
      <c r="R47" s="58"/>
      <c r="S47" s="59"/>
      <c r="T47" s="60"/>
      <c r="U47" s="59"/>
      <c r="V47" s="59"/>
      <c r="W47" s="60"/>
    </row>
    <row r="48" spans="2:23" ht="14.25">
      <c r="B48" s="56"/>
      <c r="C48" s="57"/>
      <c r="D48" s="58"/>
      <c r="E48" s="59"/>
      <c r="F48" s="59"/>
      <c r="G48" s="59"/>
      <c r="H48" s="59"/>
      <c r="I48" s="59"/>
      <c r="J48" s="59"/>
      <c r="K48" s="59"/>
      <c r="L48" s="59"/>
      <c r="M48" s="59"/>
      <c r="N48" s="59"/>
      <c r="O48" s="59"/>
      <c r="P48" s="59"/>
      <c r="Q48" s="60"/>
      <c r="R48" s="58"/>
      <c r="S48" s="59"/>
      <c r="T48" s="60"/>
      <c r="U48" s="59"/>
      <c r="V48" s="59"/>
      <c r="W48" s="60"/>
    </row>
    <row r="49" spans="2:23" ht="14.25">
      <c r="B49" s="61"/>
      <c r="C49" s="62"/>
      <c r="D49" s="35"/>
      <c r="E49" s="36"/>
      <c r="F49" s="36"/>
      <c r="G49" s="36"/>
      <c r="H49" s="36"/>
      <c r="I49" s="36"/>
      <c r="J49" s="36"/>
      <c r="K49" s="36"/>
      <c r="L49" s="36"/>
      <c r="M49" s="36"/>
      <c r="N49" s="36"/>
      <c r="O49" s="36"/>
      <c r="P49" s="36"/>
      <c r="Q49" s="39"/>
      <c r="R49" s="35"/>
      <c r="S49" s="36"/>
      <c r="T49" s="39"/>
      <c r="U49" s="36"/>
      <c r="V49" s="36"/>
      <c r="W49" s="39"/>
    </row>
    <row r="50" spans="2:23" ht="14.25">
      <c r="B50" s="61"/>
      <c r="C50" s="62"/>
      <c r="D50" s="35"/>
      <c r="E50" s="36"/>
      <c r="F50" s="36"/>
      <c r="G50" s="36"/>
      <c r="H50" s="36"/>
      <c r="I50" s="36"/>
      <c r="J50" s="36"/>
      <c r="K50" s="36"/>
      <c r="L50" s="36"/>
      <c r="M50" s="36"/>
      <c r="N50" s="36"/>
      <c r="O50" s="36"/>
      <c r="P50" s="36"/>
      <c r="Q50" s="39"/>
      <c r="R50" s="35"/>
      <c r="S50" s="36"/>
      <c r="T50" s="39"/>
      <c r="U50" s="36"/>
      <c r="V50" s="36"/>
      <c r="W50" s="39"/>
    </row>
    <row r="51" spans="2:23" ht="15" thickBot="1">
      <c r="B51" s="63"/>
      <c r="C51" s="64"/>
      <c r="D51" s="44"/>
      <c r="E51" s="45"/>
      <c r="F51" s="45"/>
      <c r="G51" s="45"/>
      <c r="H51" s="45"/>
      <c r="I51" s="45"/>
      <c r="J51" s="45"/>
      <c r="K51" s="45"/>
      <c r="L51" s="45"/>
      <c r="M51" s="65" t="s">
        <v>24</v>
      </c>
      <c r="N51" s="45">
        <f>SUM(N28:N49)</f>
        <v>0.5</v>
      </c>
      <c r="O51" s="45"/>
      <c r="P51" s="45">
        <f>SUM(P28:P49)</f>
        <v>1</v>
      </c>
      <c r="Q51" s="46"/>
      <c r="R51" s="44"/>
      <c r="S51" s="45"/>
      <c r="T51" s="46"/>
      <c r="U51" s="45"/>
      <c r="V51" s="45"/>
      <c r="W51"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15.xml><?xml version="1.0" encoding="utf-8"?>
<worksheet xmlns="http://schemas.openxmlformats.org/spreadsheetml/2006/main" xmlns:r="http://schemas.openxmlformats.org/officeDocument/2006/relationships">
  <dimension ref="B2:W48"/>
  <sheetViews>
    <sheetView zoomScale="70" zoomScaleNormal="70" workbookViewId="0" topLeftCell="A10">
      <selection activeCell="AE44" sqref="AE44"/>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408</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6" t="s">
        <v>335</v>
      </c>
      <c r="D7" s="217"/>
      <c r="E7" s="217"/>
      <c r="F7" s="217"/>
      <c r="G7" s="217"/>
      <c r="H7" s="217"/>
      <c r="I7" s="217"/>
      <c r="J7" s="217"/>
      <c r="K7" s="217"/>
      <c r="L7" s="217"/>
      <c r="M7" s="217"/>
      <c r="N7" s="217"/>
      <c r="O7" s="217"/>
      <c r="P7" s="217"/>
      <c r="Q7" s="217"/>
      <c r="R7" s="218"/>
      <c r="S7" s="36"/>
      <c r="T7" s="36"/>
      <c r="U7" s="36"/>
      <c r="V7" s="36"/>
      <c r="W7" s="39"/>
    </row>
    <row r="8" spans="2:23" ht="15.75" thickBot="1">
      <c r="B8" s="35"/>
      <c r="C8" s="216" t="s">
        <v>336</v>
      </c>
      <c r="D8" s="217"/>
      <c r="E8" s="217"/>
      <c r="F8" s="217"/>
      <c r="G8" s="217"/>
      <c r="H8" s="217"/>
      <c r="I8" s="217"/>
      <c r="J8" s="217"/>
      <c r="K8" s="217"/>
      <c r="L8" s="217"/>
      <c r="M8" s="217"/>
      <c r="N8" s="217"/>
      <c r="O8" s="217"/>
      <c r="P8" s="217"/>
      <c r="Q8" s="217"/>
      <c r="R8" s="218"/>
      <c r="S8" s="36"/>
      <c r="T8" s="36"/>
      <c r="U8" s="36"/>
      <c r="V8" s="36"/>
      <c r="W8" s="39"/>
    </row>
    <row r="9" spans="2:23" ht="22.5" customHeight="1">
      <c r="B9" s="35"/>
      <c r="C9" s="37" t="s">
        <v>1</v>
      </c>
      <c r="D9" s="66" t="str">
        <f>INDEX(BOM!I:I,MATCH($P$3,BOM!$P:$P,0),1)</f>
        <v>    114314-00S</v>
      </c>
      <c r="E9" s="36"/>
      <c r="F9" s="36"/>
      <c r="G9" s="36"/>
      <c r="H9" s="36"/>
      <c r="I9" s="36"/>
      <c r="J9" s="36"/>
      <c r="K9" s="36"/>
      <c r="L9" s="36"/>
      <c r="M9" s="36"/>
      <c r="N9" s="40" t="s">
        <v>2</v>
      </c>
      <c r="O9" s="36"/>
      <c r="P9" s="135" t="str">
        <f>INDEX(BOM!O:O,MATCH($P$3,BOM!$P:$P,0),1)</f>
        <v>12/6/10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SUB NIPPLE,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116</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114314-00S</v>
      </c>
      <c r="H19" s="29" t="str">
        <f>D11</f>
        <v>SUB NIPPLE, ADAPTER, A-18</v>
      </c>
      <c r="Q19" s="29" t="s">
        <v>337</v>
      </c>
    </row>
    <row r="20" spans="2:17" ht="14.25">
      <c r="B20" s="47"/>
      <c r="D20" s="29" t="s">
        <v>117</v>
      </c>
      <c r="H20" s="29" t="s">
        <v>119</v>
      </c>
      <c r="Q20" s="29" t="s">
        <v>66</v>
      </c>
    </row>
    <row r="21" ht="14.25">
      <c r="B21" s="47"/>
    </row>
    <row r="22" spans="2:3" ht="14.25">
      <c r="B22" s="47" t="s">
        <v>11</v>
      </c>
      <c r="C22" s="29" t="s">
        <v>15</v>
      </c>
    </row>
    <row r="23" spans="2:4" ht="14.25">
      <c r="B23" s="47" t="s">
        <v>11</v>
      </c>
      <c r="C23" s="49" t="s">
        <v>13</v>
      </c>
      <c r="D23" s="96"/>
    </row>
    <row r="24" ht="14.25">
      <c r="B24" s="47"/>
    </row>
    <row r="25" spans="2:17" ht="14.25">
      <c r="B25" s="47" t="s">
        <v>11</v>
      </c>
      <c r="C25" s="29" t="s">
        <v>16</v>
      </c>
      <c r="Q25" s="29" t="s">
        <v>4</v>
      </c>
    </row>
    <row r="26" spans="2:17" ht="14.25">
      <c r="B26" s="47"/>
      <c r="C26" s="66" t="str">
        <f>INDEX(BOM!I:I,MATCH($P$3,BOM!$P:$P,0)+1,1)</f>
        <v>        114315-00WS</v>
      </c>
      <c r="H26" s="66" t="str">
        <f>INDEX(BOM!J:J,MATCH($P$3,BOM!$P:$P,0)+1,1)</f>
        <v>WELDMENT, SMALLER, ADAPTER A-18</v>
      </c>
      <c r="Q26" s="66">
        <f>INDEX(BOM!M:M,MATCH($P$3,BOM!$P:$P,0)+1,1)</f>
        <v>1</v>
      </c>
    </row>
    <row r="27" ht="15" thickBot="1">
      <c r="B27" s="47"/>
    </row>
    <row r="28" spans="2:23" ht="15" thickBot="1">
      <c r="B28" s="150" t="s">
        <v>17</v>
      </c>
      <c r="C28" s="151" t="s">
        <v>18</v>
      </c>
      <c r="D28" s="152" t="s">
        <v>19</v>
      </c>
      <c r="E28" s="153"/>
      <c r="F28" s="153"/>
      <c r="G28" s="153"/>
      <c r="H28" s="153"/>
      <c r="I28" s="153"/>
      <c r="J28" s="153"/>
      <c r="K28" s="153"/>
      <c r="L28" s="153"/>
      <c r="M28" s="153"/>
      <c r="N28" s="153" t="s">
        <v>20</v>
      </c>
      <c r="O28" s="153"/>
      <c r="P28" s="153" t="s">
        <v>21</v>
      </c>
      <c r="Q28" s="153"/>
      <c r="R28" s="152"/>
      <c r="S28" s="154" t="s">
        <v>22</v>
      </c>
      <c r="T28" s="155"/>
      <c r="U28" s="152"/>
      <c r="V28" s="154" t="s">
        <v>23</v>
      </c>
      <c r="W28" s="155"/>
    </row>
    <row r="29" spans="2:23" ht="14.25">
      <c r="B29" s="156"/>
      <c r="C29" s="195"/>
      <c r="D29" s="160" t="s">
        <v>326</v>
      </c>
      <c r="E29" s="161"/>
      <c r="F29" s="161"/>
      <c r="G29" s="161"/>
      <c r="H29" s="161"/>
      <c r="I29" s="161"/>
      <c r="J29" s="161"/>
      <c r="K29" s="161"/>
      <c r="L29" s="161"/>
      <c r="M29" s="161"/>
      <c r="N29" s="161"/>
      <c r="O29" s="161"/>
      <c r="P29" s="161"/>
      <c r="Q29" s="162"/>
      <c r="R29" s="158"/>
      <c r="S29" s="157"/>
      <c r="T29" s="159"/>
      <c r="U29" s="158"/>
      <c r="V29" s="157"/>
      <c r="W29" s="159"/>
    </row>
    <row r="30" spans="2:23" ht="14.25">
      <c r="B30" s="163">
        <v>10</v>
      </c>
      <c r="C30" s="195">
        <v>60</v>
      </c>
      <c r="D30" s="158" t="s">
        <v>370</v>
      </c>
      <c r="E30" s="157"/>
      <c r="F30" s="157"/>
      <c r="G30" s="157"/>
      <c r="H30" s="157"/>
      <c r="I30" s="157"/>
      <c r="J30" s="157"/>
      <c r="K30" s="157"/>
      <c r="L30" s="157"/>
      <c r="M30" s="157"/>
      <c r="N30" s="157">
        <v>0</v>
      </c>
      <c r="O30" s="157"/>
      <c r="P30" s="157">
        <v>0.1</v>
      </c>
      <c r="Q30" s="159"/>
      <c r="R30" s="158"/>
      <c r="S30" s="157"/>
      <c r="T30" s="159"/>
      <c r="U30" s="158"/>
      <c r="V30" s="157"/>
      <c r="W30" s="159"/>
    </row>
    <row r="31" spans="2:23" ht="14.25">
      <c r="B31" s="163"/>
      <c r="C31" s="195"/>
      <c r="D31" s="158"/>
      <c r="E31" s="157"/>
      <c r="F31" s="157"/>
      <c r="G31" s="157"/>
      <c r="H31" s="157"/>
      <c r="I31" s="157"/>
      <c r="J31" s="157"/>
      <c r="K31" s="157"/>
      <c r="L31" s="157"/>
      <c r="M31" s="157"/>
      <c r="N31" s="157"/>
      <c r="O31" s="157"/>
      <c r="P31" s="157"/>
      <c r="Q31" s="159"/>
      <c r="R31" s="158"/>
      <c r="S31" s="157"/>
      <c r="T31" s="159"/>
      <c r="U31" s="158"/>
      <c r="V31" s="157"/>
      <c r="W31" s="159"/>
    </row>
    <row r="32" spans="2:23" ht="14.25">
      <c r="B32" s="174"/>
      <c r="C32" s="196"/>
      <c r="D32" s="171"/>
      <c r="E32" s="172"/>
      <c r="F32" s="172"/>
      <c r="G32" s="172"/>
      <c r="H32" s="172"/>
      <c r="I32" s="172"/>
      <c r="J32" s="172"/>
      <c r="K32" s="172"/>
      <c r="L32" s="172"/>
      <c r="M32" s="172"/>
      <c r="N32" s="172"/>
      <c r="O32" s="172"/>
      <c r="P32" s="172"/>
      <c r="Q32" s="173"/>
      <c r="R32" s="171"/>
      <c r="S32" s="172"/>
      <c r="T32" s="173"/>
      <c r="U32" s="171"/>
      <c r="V32" s="172"/>
      <c r="W32" s="173"/>
    </row>
    <row r="33" spans="2:23" ht="14.25">
      <c r="B33" s="174">
        <v>20</v>
      </c>
      <c r="C33" s="196">
        <v>1</v>
      </c>
      <c r="D33" s="171" t="s">
        <v>375</v>
      </c>
      <c r="E33" s="172"/>
      <c r="F33" s="172"/>
      <c r="G33" s="172"/>
      <c r="H33" s="172"/>
      <c r="I33" s="172"/>
      <c r="J33" s="172"/>
      <c r="K33" s="172"/>
      <c r="L33" s="172"/>
      <c r="M33" s="172"/>
      <c r="N33" s="172">
        <v>0.5</v>
      </c>
      <c r="O33" s="172"/>
      <c r="P33" s="172">
        <v>3</v>
      </c>
      <c r="Q33" s="173"/>
      <c r="R33" s="171"/>
      <c r="S33" s="172"/>
      <c r="T33" s="173"/>
      <c r="U33" s="171"/>
      <c r="V33" s="172"/>
      <c r="W33" s="173"/>
    </row>
    <row r="34" spans="2:23" ht="14.25">
      <c r="B34" s="174"/>
      <c r="C34" s="196"/>
      <c r="D34" s="171" t="s">
        <v>376</v>
      </c>
      <c r="E34" s="172"/>
      <c r="F34" s="172"/>
      <c r="G34" s="172"/>
      <c r="H34" s="172"/>
      <c r="I34" s="172"/>
      <c r="J34" s="172"/>
      <c r="K34" s="172"/>
      <c r="L34" s="172"/>
      <c r="M34" s="172"/>
      <c r="N34" s="172"/>
      <c r="O34" s="172"/>
      <c r="P34" s="172"/>
      <c r="Q34" s="173"/>
      <c r="R34" s="171"/>
      <c r="S34" s="172"/>
      <c r="T34" s="173"/>
      <c r="U34" s="171"/>
      <c r="V34" s="172"/>
      <c r="W34" s="173"/>
    </row>
    <row r="35" spans="2:23" ht="14.25">
      <c r="B35" s="174"/>
      <c r="C35" s="196"/>
      <c r="D35" s="171" t="s">
        <v>371</v>
      </c>
      <c r="E35" s="197"/>
      <c r="F35" s="198"/>
      <c r="G35" s="198"/>
      <c r="H35" s="198"/>
      <c r="I35" s="198"/>
      <c r="J35" s="198"/>
      <c r="K35" s="172"/>
      <c r="L35" s="172"/>
      <c r="M35" s="172"/>
      <c r="N35" s="172"/>
      <c r="O35" s="172"/>
      <c r="P35" s="172"/>
      <c r="Q35" s="173"/>
      <c r="R35" s="171"/>
      <c r="S35" s="172"/>
      <c r="T35" s="173"/>
      <c r="U35" s="171"/>
      <c r="V35" s="172"/>
      <c r="W35" s="173"/>
    </row>
    <row r="36" spans="2:23" ht="14.25">
      <c r="B36" s="181"/>
      <c r="C36" s="182"/>
      <c r="D36" s="158"/>
      <c r="E36" s="157"/>
      <c r="F36" s="157"/>
      <c r="G36" s="157"/>
      <c r="H36" s="157"/>
      <c r="I36" s="157"/>
      <c r="J36" s="157"/>
      <c r="K36" s="157"/>
      <c r="L36" s="157"/>
      <c r="M36" s="157"/>
      <c r="N36" s="157"/>
      <c r="O36" s="157"/>
      <c r="P36" s="157"/>
      <c r="Q36" s="159"/>
      <c r="R36" s="158"/>
      <c r="S36" s="157"/>
      <c r="T36" s="159"/>
      <c r="U36" s="158"/>
      <c r="V36" s="157"/>
      <c r="W36" s="159"/>
    </row>
    <row r="37" spans="2:23" ht="14.25">
      <c r="B37" s="181">
        <v>30</v>
      </c>
      <c r="C37" s="199">
        <v>47</v>
      </c>
      <c r="D37" s="158" t="s">
        <v>329</v>
      </c>
      <c r="E37" s="157"/>
      <c r="F37" s="157"/>
      <c r="G37" s="157"/>
      <c r="H37" s="157"/>
      <c r="I37" s="157"/>
      <c r="J37" s="157"/>
      <c r="K37" s="157"/>
      <c r="L37" s="157"/>
      <c r="M37" s="157"/>
      <c r="N37" s="157">
        <v>0.1</v>
      </c>
      <c r="O37" s="157"/>
      <c r="P37" s="157">
        <v>0.5</v>
      </c>
      <c r="Q37" s="159"/>
      <c r="R37" s="158"/>
      <c r="S37" s="157"/>
      <c r="T37" s="159"/>
      <c r="U37" s="158"/>
      <c r="V37" s="157"/>
      <c r="W37" s="159"/>
    </row>
    <row r="38" spans="2:23" ht="14.25">
      <c r="B38" s="181"/>
      <c r="C38" s="182"/>
      <c r="D38" s="158" t="s">
        <v>363</v>
      </c>
      <c r="E38" s="157"/>
      <c r="F38" s="157"/>
      <c r="G38" s="157"/>
      <c r="H38" s="157"/>
      <c r="I38" s="157"/>
      <c r="J38" s="157"/>
      <c r="K38" s="157"/>
      <c r="L38" s="157"/>
      <c r="M38" s="157"/>
      <c r="N38" s="157"/>
      <c r="O38" s="157"/>
      <c r="P38" s="157"/>
      <c r="Q38" s="159"/>
      <c r="R38" s="158"/>
      <c r="S38" s="157"/>
      <c r="T38" s="159"/>
      <c r="U38" s="158"/>
      <c r="V38" s="157"/>
      <c r="W38" s="159"/>
    </row>
    <row r="39" spans="2:23" ht="14.25">
      <c r="B39" s="174"/>
      <c r="C39" s="196"/>
      <c r="D39" s="171"/>
      <c r="E39" s="172"/>
      <c r="F39" s="172"/>
      <c r="G39" s="172"/>
      <c r="H39" s="172"/>
      <c r="I39" s="172"/>
      <c r="J39" s="172"/>
      <c r="K39" s="172"/>
      <c r="L39" s="172"/>
      <c r="M39" s="172"/>
      <c r="N39" s="172"/>
      <c r="O39" s="172"/>
      <c r="P39" s="172"/>
      <c r="Q39" s="173"/>
      <c r="R39" s="171"/>
      <c r="S39" s="172"/>
      <c r="T39" s="173"/>
      <c r="U39" s="171"/>
      <c r="V39" s="172"/>
      <c r="W39" s="173"/>
    </row>
    <row r="40" spans="2:23" ht="14.25">
      <c r="B40" s="174">
        <v>30</v>
      </c>
      <c r="C40" s="196">
        <v>60</v>
      </c>
      <c r="D40" s="171" t="s">
        <v>372</v>
      </c>
      <c r="E40" s="172"/>
      <c r="F40" s="172"/>
      <c r="G40" s="172"/>
      <c r="H40" s="172"/>
      <c r="I40" s="172"/>
      <c r="J40" s="172"/>
      <c r="K40" s="172"/>
      <c r="L40" s="172"/>
      <c r="M40" s="172"/>
      <c r="N40" s="172">
        <v>0</v>
      </c>
      <c r="O40" s="172"/>
      <c r="P40" s="172">
        <v>0.25</v>
      </c>
      <c r="Q40" s="173"/>
      <c r="R40" s="171"/>
      <c r="S40" s="172"/>
      <c r="T40" s="173"/>
      <c r="U40" s="171"/>
      <c r="V40" s="172"/>
      <c r="W40" s="173"/>
    </row>
    <row r="41" spans="2:23" ht="14.25">
      <c r="B41" s="174"/>
      <c r="C41" s="196"/>
      <c r="D41" s="171"/>
      <c r="E41" s="172"/>
      <c r="F41" s="172"/>
      <c r="G41" s="172"/>
      <c r="H41" s="172"/>
      <c r="I41" s="172"/>
      <c r="J41" s="172"/>
      <c r="K41" s="172"/>
      <c r="L41" s="172"/>
      <c r="M41" s="172"/>
      <c r="N41" s="172"/>
      <c r="O41" s="172"/>
      <c r="P41" s="172"/>
      <c r="Q41" s="173"/>
      <c r="R41" s="171"/>
      <c r="S41" s="172"/>
      <c r="T41" s="173"/>
      <c r="U41" s="171"/>
      <c r="V41" s="172"/>
      <c r="W41" s="173"/>
    </row>
    <row r="42" spans="2:23" ht="14.25">
      <c r="B42" s="163"/>
      <c r="C42" s="195"/>
      <c r="D42" s="158"/>
      <c r="E42" s="157"/>
      <c r="F42" s="157"/>
      <c r="G42" s="157"/>
      <c r="H42" s="157"/>
      <c r="I42" s="157"/>
      <c r="J42" s="157"/>
      <c r="K42" s="157"/>
      <c r="L42" s="157"/>
      <c r="M42" s="157"/>
      <c r="N42" s="157"/>
      <c r="O42" s="157"/>
      <c r="P42" s="157"/>
      <c r="Q42" s="159"/>
      <c r="R42" s="158"/>
      <c r="S42" s="157"/>
      <c r="T42" s="159"/>
      <c r="U42" s="158"/>
      <c r="V42" s="157"/>
      <c r="W42" s="159"/>
    </row>
    <row r="43" spans="2:23" ht="14.25">
      <c r="B43" s="163">
        <v>40</v>
      </c>
      <c r="C43" s="195">
        <v>1</v>
      </c>
      <c r="D43" s="158" t="s">
        <v>373</v>
      </c>
      <c r="E43" s="157"/>
      <c r="F43" s="157"/>
      <c r="G43" s="157"/>
      <c r="H43" s="157"/>
      <c r="I43" s="157"/>
      <c r="J43" s="157"/>
      <c r="K43" s="157"/>
      <c r="L43" s="157"/>
      <c r="M43" s="157"/>
      <c r="N43" s="157">
        <v>0.5</v>
      </c>
      <c r="O43" s="157"/>
      <c r="P43" s="157">
        <v>3</v>
      </c>
      <c r="Q43" s="159"/>
      <c r="R43" s="158"/>
      <c r="S43" s="157"/>
      <c r="T43" s="159"/>
      <c r="U43" s="158"/>
      <c r="V43" s="157"/>
      <c r="W43" s="159"/>
    </row>
    <row r="44" spans="2:23" ht="15">
      <c r="B44" s="163"/>
      <c r="C44" s="157"/>
      <c r="D44" s="158" t="s">
        <v>390</v>
      </c>
      <c r="E44" s="157"/>
      <c r="F44" s="157"/>
      <c r="G44" s="157"/>
      <c r="H44" s="157"/>
      <c r="I44" s="157"/>
      <c r="J44" s="157"/>
      <c r="K44" s="157"/>
      <c r="L44" s="157"/>
      <c r="M44" s="157"/>
      <c r="N44" s="157"/>
      <c r="O44" s="157"/>
      <c r="P44" s="157"/>
      <c r="Q44" s="159"/>
      <c r="R44" s="158"/>
      <c r="S44" s="157"/>
      <c r="T44" s="159"/>
      <c r="U44" s="158"/>
      <c r="V44" s="157"/>
      <c r="W44" s="159"/>
    </row>
    <row r="45" spans="2:23" ht="14.25">
      <c r="B45" s="174"/>
      <c r="C45" s="196"/>
      <c r="D45" s="171"/>
      <c r="E45" s="172"/>
      <c r="F45" s="172"/>
      <c r="G45" s="172"/>
      <c r="H45" s="172"/>
      <c r="I45" s="172"/>
      <c r="J45" s="172"/>
      <c r="K45" s="172"/>
      <c r="L45" s="172"/>
      <c r="M45" s="172"/>
      <c r="N45" s="172"/>
      <c r="O45" s="172"/>
      <c r="P45" s="172"/>
      <c r="Q45" s="173"/>
      <c r="R45" s="171"/>
      <c r="S45" s="172"/>
      <c r="T45" s="173"/>
      <c r="U45" s="171"/>
      <c r="V45" s="172"/>
      <c r="W45" s="173"/>
    </row>
    <row r="46" spans="2:23" ht="14.25">
      <c r="B46" s="174">
        <v>50</v>
      </c>
      <c r="C46" s="196">
        <v>60</v>
      </c>
      <c r="D46" s="171" t="s">
        <v>374</v>
      </c>
      <c r="E46" s="172"/>
      <c r="F46" s="172"/>
      <c r="G46" s="172"/>
      <c r="H46" s="172"/>
      <c r="I46" s="172"/>
      <c r="J46" s="172"/>
      <c r="K46" s="172"/>
      <c r="L46" s="172"/>
      <c r="M46" s="172"/>
      <c r="N46" s="172">
        <v>0</v>
      </c>
      <c r="O46" s="172"/>
      <c r="P46" s="172">
        <v>0.25</v>
      </c>
      <c r="Q46" s="173"/>
      <c r="R46" s="171"/>
      <c r="S46" s="172"/>
      <c r="T46" s="173"/>
      <c r="U46" s="171"/>
      <c r="V46" s="172"/>
      <c r="W46" s="173"/>
    </row>
    <row r="47" spans="2:23" ht="14.25">
      <c r="B47" s="174"/>
      <c r="C47" s="196"/>
      <c r="D47" s="171"/>
      <c r="E47" s="172"/>
      <c r="F47" s="172"/>
      <c r="G47" s="172"/>
      <c r="H47" s="172"/>
      <c r="I47" s="172"/>
      <c r="J47" s="172"/>
      <c r="K47" s="172"/>
      <c r="L47" s="172"/>
      <c r="M47" s="172"/>
      <c r="N47" s="172"/>
      <c r="O47" s="172"/>
      <c r="P47" s="172"/>
      <c r="Q47" s="173"/>
      <c r="R47" s="171"/>
      <c r="S47" s="172"/>
      <c r="T47" s="173"/>
      <c r="U47" s="171"/>
      <c r="V47" s="172"/>
      <c r="W47" s="173"/>
    </row>
    <row r="48" spans="2:23" ht="15" thickBot="1">
      <c r="B48" s="200"/>
      <c r="C48" s="201"/>
      <c r="D48" s="202"/>
      <c r="E48" s="203"/>
      <c r="F48" s="203"/>
      <c r="G48" s="203"/>
      <c r="H48" s="203"/>
      <c r="I48" s="203"/>
      <c r="J48" s="203"/>
      <c r="K48" s="203"/>
      <c r="L48" s="203"/>
      <c r="M48" s="204" t="s">
        <v>24</v>
      </c>
      <c r="N48" s="203">
        <f>SUM(N29:N46)</f>
        <v>1.1</v>
      </c>
      <c r="O48" s="203"/>
      <c r="P48" s="203">
        <f>SUM(P29:P46)</f>
        <v>7.1</v>
      </c>
      <c r="Q48" s="205"/>
      <c r="R48" s="202"/>
      <c r="S48" s="203"/>
      <c r="T48" s="205"/>
      <c r="U48" s="202"/>
      <c r="V48" s="203"/>
      <c r="W48" s="205"/>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16.xml><?xml version="1.0" encoding="utf-8"?>
<worksheet xmlns="http://schemas.openxmlformats.org/spreadsheetml/2006/main" xmlns:r="http://schemas.openxmlformats.org/officeDocument/2006/relationships">
  <dimension ref="B2:W62"/>
  <sheetViews>
    <sheetView zoomScale="70" zoomScaleNormal="70" workbookViewId="0" topLeftCell="A19">
      <selection activeCell="Q22" sqref="Q22"/>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409</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6" t="s">
        <v>335</v>
      </c>
      <c r="D7" s="217"/>
      <c r="E7" s="217"/>
      <c r="F7" s="217"/>
      <c r="G7" s="217"/>
      <c r="H7" s="217"/>
      <c r="I7" s="217"/>
      <c r="J7" s="217"/>
      <c r="K7" s="217"/>
      <c r="L7" s="217"/>
      <c r="M7" s="217"/>
      <c r="N7" s="217"/>
      <c r="O7" s="217"/>
      <c r="P7" s="217"/>
      <c r="Q7" s="217"/>
      <c r="R7" s="218"/>
      <c r="S7" s="36"/>
      <c r="T7" s="36"/>
      <c r="U7" s="36"/>
      <c r="V7" s="36"/>
      <c r="W7" s="39"/>
    </row>
    <row r="8" spans="2:23" ht="15.75" thickBot="1">
      <c r="B8" s="35"/>
      <c r="C8" s="216" t="s">
        <v>336</v>
      </c>
      <c r="D8" s="217"/>
      <c r="E8" s="217"/>
      <c r="F8" s="217"/>
      <c r="G8" s="217"/>
      <c r="H8" s="217"/>
      <c r="I8" s="217"/>
      <c r="J8" s="217"/>
      <c r="K8" s="217"/>
      <c r="L8" s="217"/>
      <c r="M8" s="217"/>
      <c r="N8" s="217"/>
      <c r="O8" s="217"/>
      <c r="P8" s="217"/>
      <c r="Q8" s="217"/>
      <c r="R8" s="218"/>
      <c r="S8" s="36"/>
      <c r="T8" s="36"/>
      <c r="U8" s="36"/>
      <c r="V8" s="36"/>
      <c r="W8" s="39"/>
    </row>
    <row r="9" spans="2:23" ht="22.5" customHeight="1">
      <c r="B9" s="35"/>
      <c r="C9" s="37" t="s">
        <v>1</v>
      </c>
      <c r="D9" s="66" t="str">
        <f>INDEX(BOM!I:I,MATCH($P$3,BOM!$P:$P,0),1)</f>
        <v>        114315-00WS</v>
      </c>
      <c r="E9" s="36"/>
      <c r="F9" s="36"/>
      <c r="G9" s="36"/>
      <c r="H9" s="36"/>
      <c r="I9" s="36"/>
      <c r="J9" s="36"/>
      <c r="K9" s="36"/>
      <c r="L9" s="36"/>
      <c r="M9" s="36"/>
      <c r="N9" s="40" t="s">
        <v>2</v>
      </c>
      <c r="O9" s="36"/>
      <c r="P9" s="135" t="str">
        <f>INDEX(BOM!O:O,MATCH($P$3,BOM!$P:$P,0),1)</f>
        <v>11/29/10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WELDMENT, SMALLER,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116</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114315-00WS</v>
      </c>
      <c r="H19" s="29" t="str">
        <f>D11</f>
        <v>WELDMENT, SMALLER, ADAPTER A-18</v>
      </c>
      <c r="Q19" s="29" t="s">
        <v>343</v>
      </c>
    </row>
    <row r="20" spans="2:17" ht="14.25">
      <c r="B20" s="47"/>
      <c r="D20" s="29" t="s">
        <v>117</v>
      </c>
      <c r="H20" s="29" t="s">
        <v>119</v>
      </c>
      <c r="Q20" s="29" t="s">
        <v>66</v>
      </c>
    </row>
    <row r="21" spans="2:17" ht="14.25">
      <c r="B21" s="47"/>
      <c r="D21" s="29" t="s">
        <v>120</v>
      </c>
      <c r="H21" s="29" t="s">
        <v>121</v>
      </c>
      <c r="Q21" s="29" t="s">
        <v>337</v>
      </c>
    </row>
    <row r="22" ht="14.25">
      <c r="B22" s="47"/>
    </row>
    <row r="23" spans="2:3" ht="14.25">
      <c r="B23" s="47" t="s">
        <v>11</v>
      </c>
      <c r="C23" s="29" t="s">
        <v>15</v>
      </c>
    </row>
    <row r="24" spans="2:4" ht="14.25">
      <c r="B24" s="47" t="s">
        <v>11</v>
      </c>
      <c r="C24" s="49" t="s">
        <v>13</v>
      </c>
      <c r="D24" s="96"/>
    </row>
    <row r="25" ht="14.25">
      <c r="B25" s="47"/>
    </row>
    <row r="26" spans="2:17" ht="14.25">
      <c r="B26" s="47" t="s">
        <v>11</v>
      </c>
      <c r="C26" s="29" t="s">
        <v>16</v>
      </c>
      <c r="Q26" s="29" t="s">
        <v>4</v>
      </c>
    </row>
    <row r="27" spans="2:17" ht="14.25">
      <c r="B27" s="47"/>
      <c r="C27" s="66" t="str">
        <f>INDEX(BOM!I:I,MATCH($P$3,BOM!$P:$P,0)+1,1)</f>
        <v>            114323-00S</v>
      </c>
      <c r="H27" s="66" t="str">
        <f>INDEX(BOM!J:J,MATCH($P$3,BOM!$P:$P,0)+1,1)</f>
        <v>FLANGE, SMALL, ADAPTER A-18</v>
      </c>
      <c r="Q27" s="66">
        <f>INDEX(BOM!M:M,MATCH($P$3,BOM!$P:$P,0)+1,1)</f>
        <v>1</v>
      </c>
    </row>
    <row r="28" spans="2:17" ht="14.25">
      <c r="B28" s="47"/>
      <c r="C28" s="66" t="str">
        <f>INDEX(BOM!I:I,MATCH($P$3,BOM!$P:$P,0)+3,1)</f>
        <v>            114321-00S</v>
      </c>
      <c r="H28" s="66" t="str">
        <f>INDEX(BOM!J:J,MATCH($P$3,BOM!$P:$P,0)+3,1)</f>
        <v>ROLL-UP, ADAPTER A-18, SMALLER</v>
      </c>
      <c r="Q28" s="66">
        <f>INDEX(BOM!M:M,MATCH($P$3,BOM!$P:$P,0)+3,1)</f>
        <v>1</v>
      </c>
    </row>
    <row r="29" spans="2:17" ht="14.25">
      <c r="B29" s="47"/>
      <c r="C29" s="66" t="str">
        <f>INDEX(BOM!I:I,MATCH($P$3,BOM!$P:$P,0)+6,1)</f>
        <v>            114318-00S</v>
      </c>
      <c r="H29" s="66" t="str">
        <f>INDEX(BOM!J:J,MATCH($P$3,BOM!$P:$P,0)+6,1)</f>
        <v>PLATE, REDUCER, ADAPTER A-18</v>
      </c>
      <c r="Q29" s="66">
        <f>INDEX(BOM!M:M,MATCH($P$3,BOM!$P:$P,0)+6,1)</f>
        <v>1</v>
      </c>
    </row>
    <row r="30" ht="15" thickBot="1">
      <c r="B30" s="47"/>
    </row>
    <row r="31" spans="2:23" ht="15" thickBot="1">
      <c r="B31" s="150" t="s">
        <v>17</v>
      </c>
      <c r="C31" s="151" t="s">
        <v>18</v>
      </c>
      <c r="D31" s="152" t="s">
        <v>19</v>
      </c>
      <c r="E31" s="153"/>
      <c r="F31" s="153"/>
      <c r="G31" s="153"/>
      <c r="H31" s="153"/>
      <c r="I31" s="153"/>
      <c r="J31" s="153"/>
      <c r="K31" s="153"/>
      <c r="L31" s="153"/>
      <c r="M31" s="153"/>
      <c r="N31" s="153" t="s">
        <v>20</v>
      </c>
      <c r="O31" s="153"/>
      <c r="P31" s="153" t="s">
        <v>21</v>
      </c>
      <c r="Q31" s="155"/>
      <c r="R31" s="152"/>
      <c r="S31" s="154" t="s">
        <v>22</v>
      </c>
      <c r="T31" s="155"/>
      <c r="U31" s="153"/>
      <c r="V31" s="154" t="s">
        <v>23</v>
      </c>
      <c r="W31" s="155"/>
    </row>
    <row r="32" spans="2:23" ht="14.25">
      <c r="B32" s="156"/>
      <c r="C32" s="156"/>
      <c r="D32" s="157" t="s">
        <v>358</v>
      </c>
      <c r="E32" s="157"/>
      <c r="F32" s="157"/>
      <c r="G32" s="157"/>
      <c r="H32" s="157"/>
      <c r="I32" s="157"/>
      <c r="J32" s="157"/>
      <c r="K32" s="157"/>
      <c r="L32" s="157"/>
      <c r="M32" s="157"/>
      <c r="N32" s="157"/>
      <c r="O32" s="157"/>
      <c r="P32" s="157"/>
      <c r="Q32" s="159"/>
      <c r="R32" s="158"/>
      <c r="S32" s="157"/>
      <c r="T32" s="159"/>
      <c r="U32" s="157"/>
      <c r="V32" s="157"/>
      <c r="W32" s="159"/>
    </row>
    <row r="33" spans="2:23" ht="14.25">
      <c r="B33" s="163">
        <v>10</v>
      </c>
      <c r="C33" s="163">
        <v>60</v>
      </c>
      <c r="D33" s="157" t="s">
        <v>359</v>
      </c>
      <c r="E33" s="157"/>
      <c r="F33" s="157"/>
      <c r="G33" s="157"/>
      <c r="H33" s="157"/>
      <c r="I33" s="157"/>
      <c r="J33" s="157"/>
      <c r="K33" s="157"/>
      <c r="L33" s="157"/>
      <c r="M33" s="157"/>
      <c r="N33" s="157">
        <v>0.5</v>
      </c>
      <c r="O33" s="157"/>
      <c r="P33" s="157">
        <v>1.5</v>
      </c>
      <c r="Q33" s="159"/>
      <c r="R33" s="158"/>
      <c r="S33" s="157"/>
      <c r="T33" s="159"/>
      <c r="U33" s="157"/>
      <c r="V33" s="157"/>
      <c r="W33" s="159"/>
    </row>
    <row r="34" spans="2:23" ht="14.25">
      <c r="B34" s="163"/>
      <c r="C34" s="163"/>
      <c r="D34" s="157" t="s">
        <v>133</v>
      </c>
      <c r="E34" s="157"/>
      <c r="F34" s="157"/>
      <c r="G34" s="157"/>
      <c r="H34" s="157"/>
      <c r="I34" s="157"/>
      <c r="J34" s="157"/>
      <c r="K34" s="157"/>
      <c r="L34" s="157"/>
      <c r="M34" s="157"/>
      <c r="N34" s="157"/>
      <c r="O34" s="157"/>
      <c r="P34" s="157"/>
      <c r="Q34" s="159"/>
      <c r="R34" s="158"/>
      <c r="S34" s="157"/>
      <c r="T34" s="159"/>
      <c r="U34" s="157"/>
      <c r="V34" s="157"/>
      <c r="W34" s="159"/>
    </row>
    <row r="35" spans="2:23" ht="14.25">
      <c r="B35" s="164"/>
      <c r="C35" s="164"/>
      <c r="D35" s="167" t="s">
        <v>344</v>
      </c>
      <c r="E35" s="167"/>
      <c r="F35" s="167"/>
      <c r="G35" s="167"/>
      <c r="H35" s="167"/>
      <c r="I35" s="167"/>
      <c r="J35" s="167"/>
      <c r="K35" s="167"/>
      <c r="L35" s="167"/>
      <c r="M35" s="167"/>
      <c r="N35" s="167"/>
      <c r="O35" s="167"/>
      <c r="P35" s="167"/>
      <c r="Q35" s="168"/>
      <c r="R35" s="166"/>
      <c r="S35" s="167"/>
      <c r="T35" s="168"/>
      <c r="U35" s="167"/>
      <c r="V35" s="167"/>
      <c r="W35" s="168"/>
    </row>
    <row r="36" spans="2:23" ht="14.25">
      <c r="B36" s="164">
        <v>20</v>
      </c>
      <c r="C36" s="164">
        <v>10</v>
      </c>
      <c r="D36" s="167" t="s">
        <v>360</v>
      </c>
      <c r="E36" s="167"/>
      <c r="F36" s="167"/>
      <c r="G36" s="167"/>
      <c r="H36" s="167"/>
      <c r="I36" s="167"/>
      <c r="J36" s="167"/>
      <c r="K36" s="167"/>
      <c r="L36" s="167"/>
      <c r="M36" s="167"/>
      <c r="N36" s="167">
        <v>0.25</v>
      </c>
      <c r="O36" s="167"/>
      <c r="P36" s="167">
        <v>1</v>
      </c>
      <c r="Q36" s="165"/>
      <c r="R36" s="166"/>
      <c r="S36" s="167"/>
      <c r="T36" s="168"/>
      <c r="U36" s="167"/>
      <c r="V36" s="167"/>
      <c r="W36" s="168"/>
    </row>
    <row r="37" spans="2:23" ht="14.25">
      <c r="B37" s="164"/>
      <c r="C37" s="164"/>
      <c r="D37" s="167" t="s">
        <v>361</v>
      </c>
      <c r="E37" s="167"/>
      <c r="F37" s="167"/>
      <c r="G37" s="167"/>
      <c r="H37" s="167"/>
      <c r="I37" s="167"/>
      <c r="J37" s="167"/>
      <c r="K37" s="167"/>
      <c r="L37" s="167"/>
      <c r="M37" s="167"/>
      <c r="N37" s="167"/>
      <c r="O37" s="167"/>
      <c r="P37" s="167"/>
      <c r="Q37" s="165"/>
      <c r="R37" s="166"/>
      <c r="S37" s="167"/>
      <c r="T37" s="168"/>
      <c r="U37" s="167"/>
      <c r="V37" s="167"/>
      <c r="W37" s="168"/>
    </row>
    <row r="38" spans="2:23" ht="14.25">
      <c r="B38" s="163"/>
      <c r="C38" s="163"/>
      <c r="D38" s="157"/>
      <c r="E38" s="157"/>
      <c r="F38" s="157"/>
      <c r="G38" s="157"/>
      <c r="H38" s="157"/>
      <c r="I38" s="157"/>
      <c r="J38" s="157"/>
      <c r="K38" s="157"/>
      <c r="L38" s="157"/>
      <c r="M38" s="157"/>
      <c r="N38" s="157"/>
      <c r="O38" s="157"/>
      <c r="P38" s="157"/>
      <c r="Q38" s="159"/>
      <c r="R38" s="158"/>
      <c r="S38" s="157"/>
      <c r="T38" s="159"/>
      <c r="U38" s="157"/>
      <c r="V38" s="157"/>
      <c r="W38" s="159"/>
    </row>
    <row r="39" spans="2:23" ht="14.25">
      <c r="B39" s="163">
        <v>30</v>
      </c>
      <c r="C39" s="163">
        <v>10</v>
      </c>
      <c r="D39" s="157" t="s">
        <v>362</v>
      </c>
      <c r="E39" s="157"/>
      <c r="F39" s="157"/>
      <c r="G39" s="157"/>
      <c r="H39" s="157"/>
      <c r="I39" s="157"/>
      <c r="J39" s="157"/>
      <c r="K39" s="157"/>
      <c r="L39" s="157"/>
      <c r="M39" s="157"/>
      <c r="N39" s="157">
        <v>0.5</v>
      </c>
      <c r="O39" s="157"/>
      <c r="P39" s="157">
        <v>1</v>
      </c>
      <c r="Q39" s="157"/>
      <c r="R39" s="158"/>
      <c r="S39" s="157"/>
      <c r="T39" s="159"/>
      <c r="U39" s="157"/>
      <c r="V39" s="157"/>
      <c r="W39" s="159"/>
    </row>
    <row r="40" spans="2:23" ht="14.25">
      <c r="B40" s="163"/>
      <c r="C40" s="163"/>
      <c r="D40" s="157"/>
      <c r="E40" s="157"/>
      <c r="F40" s="157"/>
      <c r="G40" s="157"/>
      <c r="H40" s="157"/>
      <c r="I40" s="157"/>
      <c r="J40" s="157"/>
      <c r="K40" s="157"/>
      <c r="L40" s="157"/>
      <c r="M40" s="157"/>
      <c r="N40" s="157"/>
      <c r="O40" s="157"/>
      <c r="P40" s="157"/>
      <c r="Q40" s="157"/>
      <c r="R40" s="158"/>
      <c r="S40" s="157"/>
      <c r="T40" s="159"/>
      <c r="U40" s="157"/>
      <c r="V40" s="157"/>
      <c r="W40" s="159"/>
    </row>
    <row r="41" spans="2:23" ht="14.25">
      <c r="B41" s="193"/>
      <c r="C41" s="193"/>
      <c r="D41" s="165"/>
      <c r="E41" s="165"/>
      <c r="F41" s="165"/>
      <c r="G41" s="165"/>
      <c r="H41" s="165"/>
      <c r="I41" s="165"/>
      <c r="J41" s="165"/>
      <c r="K41" s="165"/>
      <c r="L41" s="165"/>
      <c r="M41" s="165"/>
      <c r="N41" s="165"/>
      <c r="O41" s="165"/>
      <c r="P41" s="165"/>
      <c r="Q41" s="165"/>
      <c r="R41" s="166"/>
      <c r="S41" s="167"/>
      <c r="T41" s="168"/>
      <c r="U41" s="167"/>
      <c r="V41" s="167"/>
      <c r="W41" s="168"/>
    </row>
    <row r="42" spans="2:23" ht="14.25">
      <c r="B42" s="164">
        <v>35</v>
      </c>
      <c r="C42" s="164">
        <v>47</v>
      </c>
      <c r="D42" s="194" t="s">
        <v>329</v>
      </c>
      <c r="E42" s="194"/>
      <c r="F42" s="194"/>
      <c r="G42" s="194"/>
      <c r="H42" s="165"/>
      <c r="I42" s="165"/>
      <c r="J42" s="165"/>
      <c r="K42" s="165"/>
      <c r="L42" s="165"/>
      <c r="M42" s="165"/>
      <c r="N42" s="165">
        <v>0.1</v>
      </c>
      <c r="O42" s="165"/>
      <c r="P42" s="165">
        <v>1</v>
      </c>
      <c r="Q42" s="165"/>
      <c r="R42" s="166"/>
      <c r="S42" s="167"/>
      <c r="T42" s="168"/>
      <c r="U42" s="167"/>
      <c r="V42" s="167"/>
      <c r="W42" s="168"/>
    </row>
    <row r="43" spans="2:23" ht="14.25">
      <c r="B43" s="193"/>
      <c r="C43" s="193"/>
      <c r="D43" s="165" t="s">
        <v>363</v>
      </c>
      <c r="E43" s="165"/>
      <c r="F43" s="165"/>
      <c r="G43" s="165"/>
      <c r="H43" s="165"/>
      <c r="I43" s="165"/>
      <c r="J43" s="165"/>
      <c r="K43" s="165"/>
      <c r="L43" s="165"/>
      <c r="M43" s="165"/>
      <c r="N43" s="165"/>
      <c r="O43" s="165"/>
      <c r="P43" s="165"/>
      <c r="Q43" s="165"/>
      <c r="R43" s="166"/>
      <c r="S43" s="167"/>
      <c r="T43" s="168"/>
      <c r="U43" s="167"/>
      <c r="V43" s="167"/>
      <c r="W43" s="168"/>
    </row>
    <row r="44" spans="2:23" ht="14.25">
      <c r="B44" s="163"/>
      <c r="C44" s="163"/>
      <c r="D44" s="157" t="s">
        <v>368</v>
      </c>
      <c r="E44" s="157"/>
      <c r="F44" s="157"/>
      <c r="G44" s="157"/>
      <c r="H44" s="157"/>
      <c r="I44" s="157"/>
      <c r="J44" s="157"/>
      <c r="K44" s="157"/>
      <c r="L44" s="157"/>
      <c r="M44" s="157"/>
      <c r="N44" s="157"/>
      <c r="O44" s="157"/>
      <c r="P44" s="157"/>
      <c r="Q44" s="159"/>
      <c r="R44" s="158"/>
      <c r="S44" s="157"/>
      <c r="T44" s="159"/>
      <c r="U44" s="157"/>
      <c r="V44" s="157"/>
      <c r="W44" s="159"/>
    </row>
    <row r="45" spans="2:23" ht="14.25">
      <c r="B45" s="163">
        <v>40</v>
      </c>
      <c r="C45" s="163">
        <v>10</v>
      </c>
      <c r="D45" s="157" t="s">
        <v>369</v>
      </c>
      <c r="E45" s="157"/>
      <c r="F45" s="157"/>
      <c r="G45" s="157"/>
      <c r="H45" s="157"/>
      <c r="I45" s="157"/>
      <c r="J45" s="157"/>
      <c r="K45" s="157"/>
      <c r="L45" s="157"/>
      <c r="M45" s="157"/>
      <c r="N45" s="157">
        <v>0.25</v>
      </c>
      <c r="O45" s="157"/>
      <c r="P45" s="157">
        <v>1</v>
      </c>
      <c r="Q45" s="159"/>
      <c r="R45" s="158"/>
      <c r="S45" s="157"/>
      <c r="T45" s="159"/>
      <c r="U45" s="157"/>
      <c r="V45" s="157"/>
      <c r="W45" s="159"/>
    </row>
    <row r="46" spans="2:23" ht="14.25">
      <c r="B46" s="163"/>
      <c r="C46" s="181"/>
      <c r="D46" s="157" t="s">
        <v>364</v>
      </c>
      <c r="E46" s="157"/>
      <c r="F46" s="157"/>
      <c r="G46" s="157"/>
      <c r="H46" s="157"/>
      <c r="I46" s="157"/>
      <c r="J46" s="157"/>
      <c r="K46" s="157"/>
      <c r="L46" s="157"/>
      <c r="M46" s="157"/>
      <c r="N46" s="157"/>
      <c r="O46" s="157"/>
      <c r="P46" s="157"/>
      <c r="Q46" s="159"/>
      <c r="R46" s="158"/>
      <c r="S46" s="157"/>
      <c r="T46" s="159"/>
      <c r="U46" s="157"/>
      <c r="V46" s="157"/>
      <c r="W46" s="159"/>
    </row>
    <row r="47" spans="2:23" ht="14.25">
      <c r="B47" s="174"/>
      <c r="C47" s="174"/>
      <c r="D47" s="172"/>
      <c r="E47" s="172"/>
      <c r="F47" s="172"/>
      <c r="G47" s="172"/>
      <c r="H47" s="172"/>
      <c r="I47" s="172"/>
      <c r="J47" s="172"/>
      <c r="K47" s="172"/>
      <c r="L47" s="172"/>
      <c r="M47" s="172"/>
      <c r="N47" s="172"/>
      <c r="O47" s="172"/>
      <c r="P47" s="172"/>
      <c r="Q47" s="173"/>
      <c r="R47" s="171"/>
      <c r="S47" s="172"/>
      <c r="T47" s="173"/>
      <c r="U47" s="172"/>
      <c r="V47" s="172"/>
      <c r="W47" s="173"/>
    </row>
    <row r="48" spans="2:23" ht="14.25">
      <c r="B48" s="174">
        <v>50</v>
      </c>
      <c r="C48" s="174">
        <v>47</v>
      </c>
      <c r="D48" s="172" t="s">
        <v>365</v>
      </c>
      <c r="E48" s="172"/>
      <c r="F48" s="172"/>
      <c r="G48" s="172"/>
      <c r="H48" s="172"/>
      <c r="I48" s="172"/>
      <c r="J48" s="172"/>
      <c r="K48" s="172"/>
      <c r="L48" s="172"/>
      <c r="M48" s="172"/>
      <c r="N48" s="172">
        <v>0.25</v>
      </c>
      <c r="O48" s="172"/>
      <c r="P48" s="172">
        <v>0.75</v>
      </c>
      <c r="Q48" s="173"/>
      <c r="R48" s="171"/>
      <c r="S48" s="172"/>
      <c r="T48" s="173"/>
      <c r="U48" s="172"/>
      <c r="V48" s="172"/>
      <c r="W48" s="173"/>
    </row>
    <row r="49" spans="2:23" ht="14.25">
      <c r="B49" s="174"/>
      <c r="C49" s="174"/>
      <c r="D49" s="172"/>
      <c r="E49" s="172"/>
      <c r="F49" s="172"/>
      <c r="G49" s="172"/>
      <c r="H49" s="172"/>
      <c r="I49" s="172"/>
      <c r="J49" s="172"/>
      <c r="K49" s="172"/>
      <c r="L49" s="172"/>
      <c r="M49" s="172"/>
      <c r="N49" s="172"/>
      <c r="O49" s="172"/>
      <c r="P49" s="172"/>
      <c r="Q49" s="173"/>
      <c r="R49" s="171"/>
      <c r="S49" s="172"/>
      <c r="T49" s="173"/>
      <c r="U49" s="172"/>
      <c r="V49" s="172"/>
      <c r="W49" s="173"/>
    </row>
    <row r="50" spans="2:23" ht="14.25">
      <c r="B50" s="163"/>
      <c r="C50" s="163"/>
      <c r="D50" s="157" t="s">
        <v>366</v>
      </c>
      <c r="E50" s="157"/>
      <c r="F50" s="157"/>
      <c r="G50" s="157"/>
      <c r="H50" s="157"/>
      <c r="I50" s="157"/>
      <c r="J50" s="157"/>
      <c r="K50" s="157"/>
      <c r="L50" s="157"/>
      <c r="M50" s="157"/>
      <c r="N50" s="157"/>
      <c r="O50" s="157"/>
      <c r="P50" s="157"/>
      <c r="Q50" s="159"/>
      <c r="R50" s="158"/>
      <c r="S50" s="157"/>
      <c r="T50" s="159"/>
      <c r="U50" s="157"/>
      <c r="V50" s="157"/>
      <c r="W50" s="159"/>
    </row>
    <row r="51" spans="2:23" ht="14.25">
      <c r="B51" s="163">
        <v>60</v>
      </c>
      <c r="C51" s="163">
        <v>10</v>
      </c>
      <c r="D51" s="157" t="s">
        <v>364</v>
      </c>
      <c r="E51" s="157"/>
      <c r="F51" s="157"/>
      <c r="G51" s="157"/>
      <c r="H51" s="157"/>
      <c r="I51" s="157"/>
      <c r="J51" s="157"/>
      <c r="K51" s="157"/>
      <c r="L51" s="157"/>
      <c r="M51" s="157"/>
      <c r="N51" s="157">
        <v>0.5</v>
      </c>
      <c r="O51" s="157"/>
      <c r="P51" s="157">
        <v>2</v>
      </c>
      <c r="Q51" s="159"/>
      <c r="R51" s="158"/>
      <c r="S51" s="157"/>
      <c r="T51" s="159"/>
      <c r="U51" s="157"/>
      <c r="V51" s="157"/>
      <c r="W51" s="159"/>
    </row>
    <row r="52" spans="2:23" ht="14.25">
      <c r="B52" s="163"/>
      <c r="C52" s="163"/>
      <c r="D52" s="182"/>
      <c r="E52" s="157"/>
      <c r="F52" s="157"/>
      <c r="G52" s="157"/>
      <c r="H52" s="157"/>
      <c r="I52" s="157"/>
      <c r="J52" s="157"/>
      <c r="K52" s="157"/>
      <c r="L52" s="157"/>
      <c r="M52" s="157"/>
      <c r="N52" s="157"/>
      <c r="O52" s="157"/>
      <c r="P52" s="157"/>
      <c r="Q52" s="159"/>
      <c r="R52" s="158"/>
      <c r="S52" s="157"/>
      <c r="T52" s="159"/>
      <c r="U52" s="157"/>
      <c r="V52" s="157"/>
      <c r="W52" s="159"/>
    </row>
    <row r="53" spans="2:23" ht="14.25">
      <c r="B53" s="174"/>
      <c r="C53" s="174"/>
      <c r="D53" s="172"/>
      <c r="E53" s="172"/>
      <c r="F53" s="172"/>
      <c r="G53" s="172"/>
      <c r="H53" s="172"/>
      <c r="I53" s="172"/>
      <c r="J53" s="172"/>
      <c r="K53" s="172"/>
      <c r="L53" s="172"/>
      <c r="M53" s="172"/>
      <c r="N53" s="172"/>
      <c r="O53" s="172"/>
      <c r="P53" s="172"/>
      <c r="Q53" s="173"/>
      <c r="R53" s="171"/>
      <c r="S53" s="172"/>
      <c r="T53" s="173"/>
      <c r="U53" s="172"/>
      <c r="V53" s="172"/>
      <c r="W53" s="173"/>
    </row>
    <row r="54" spans="2:23" ht="14.25">
      <c r="B54" s="174">
        <v>70</v>
      </c>
      <c r="C54" s="174">
        <v>47</v>
      </c>
      <c r="D54" s="172" t="s">
        <v>365</v>
      </c>
      <c r="E54" s="172"/>
      <c r="F54" s="172"/>
      <c r="G54" s="172"/>
      <c r="H54" s="172"/>
      <c r="I54" s="172"/>
      <c r="J54" s="172"/>
      <c r="K54" s="172"/>
      <c r="L54" s="172"/>
      <c r="M54" s="172"/>
      <c r="N54" s="172">
        <v>0.25</v>
      </c>
      <c r="O54" s="172"/>
      <c r="P54" s="172">
        <v>1.5</v>
      </c>
      <c r="Q54" s="173"/>
      <c r="R54" s="171"/>
      <c r="S54" s="172"/>
      <c r="T54" s="173"/>
      <c r="U54" s="172"/>
      <c r="V54" s="172"/>
      <c r="W54" s="173"/>
    </row>
    <row r="55" spans="2:23" ht="14.25">
      <c r="B55" s="174"/>
      <c r="C55" s="174"/>
      <c r="D55" s="172"/>
      <c r="E55" s="172"/>
      <c r="F55" s="172"/>
      <c r="G55" s="172"/>
      <c r="H55" s="172"/>
      <c r="I55" s="172"/>
      <c r="J55" s="172"/>
      <c r="K55" s="172"/>
      <c r="L55" s="172"/>
      <c r="M55" s="172"/>
      <c r="N55" s="172"/>
      <c r="O55" s="172"/>
      <c r="P55" s="172"/>
      <c r="Q55" s="173"/>
      <c r="R55" s="171"/>
      <c r="S55" s="172"/>
      <c r="T55" s="173"/>
      <c r="U55" s="172"/>
      <c r="V55" s="172"/>
      <c r="W55" s="173"/>
    </row>
    <row r="56" spans="2:23" ht="14.25">
      <c r="B56" s="163"/>
      <c r="C56" s="163"/>
      <c r="D56" s="157"/>
      <c r="E56" s="157"/>
      <c r="F56" s="157"/>
      <c r="G56" s="157"/>
      <c r="H56" s="157"/>
      <c r="I56" s="157"/>
      <c r="J56" s="157"/>
      <c r="K56" s="157"/>
      <c r="L56" s="157"/>
      <c r="M56" s="157"/>
      <c r="N56" s="157"/>
      <c r="O56" s="157"/>
      <c r="P56" s="157"/>
      <c r="Q56" s="159"/>
      <c r="R56" s="158"/>
      <c r="S56" s="157"/>
      <c r="T56" s="159"/>
      <c r="U56" s="157"/>
      <c r="V56" s="157"/>
      <c r="W56" s="159"/>
    </row>
    <row r="57" spans="2:23" ht="14.25">
      <c r="B57" s="163">
        <v>80</v>
      </c>
      <c r="C57" s="163">
        <v>20</v>
      </c>
      <c r="D57" s="157" t="s">
        <v>367</v>
      </c>
      <c r="E57" s="157"/>
      <c r="F57" s="157"/>
      <c r="G57" s="157"/>
      <c r="H57" s="157"/>
      <c r="I57" s="157"/>
      <c r="J57" s="157"/>
      <c r="K57" s="157"/>
      <c r="L57" s="157"/>
      <c r="M57" s="157"/>
      <c r="N57" s="157">
        <v>0.5</v>
      </c>
      <c r="O57" s="157"/>
      <c r="P57" s="157">
        <v>1.5</v>
      </c>
      <c r="Q57" s="159"/>
      <c r="R57" s="158"/>
      <c r="S57" s="157"/>
      <c r="T57" s="159"/>
      <c r="U57" s="158"/>
      <c r="V57" s="157"/>
      <c r="W57" s="159"/>
    </row>
    <row r="58" spans="2:23" ht="14.25">
      <c r="B58" s="163"/>
      <c r="C58" s="163"/>
      <c r="D58" s="157"/>
      <c r="E58" s="157"/>
      <c r="F58" s="157"/>
      <c r="G58" s="157"/>
      <c r="H58" s="157"/>
      <c r="I58" s="157"/>
      <c r="J58" s="157"/>
      <c r="K58" s="157"/>
      <c r="L58" s="157"/>
      <c r="M58" s="157"/>
      <c r="N58" s="157"/>
      <c r="O58" s="157"/>
      <c r="P58" s="157"/>
      <c r="Q58" s="159"/>
      <c r="R58" s="158"/>
      <c r="S58" s="157"/>
      <c r="T58" s="159"/>
      <c r="U58" s="158"/>
      <c r="V58" s="157"/>
      <c r="W58" s="159"/>
    </row>
    <row r="59" spans="2:23" ht="14.25">
      <c r="B59" s="174"/>
      <c r="C59" s="174"/>
      <c r="D59" s="172"/>
      <c r="E59" s="172"/>
      <c r="F59" s="172"/>
      <c r="G59" s="172"/>
      <c r="H59" s="172"/>
      <c r="I59" s="172"/>
      <c r="J59" s="172"/>
      <c r="K59" s="172"/>
      <c r="L59" s="172"/>
      <c r="M59" s="172"/>
      <c r="N59" s="172"/>
      <c r="O59" s="172"/>
      <c r="P59" s="172"/>
      <c r="Q59" s="173"/>
      <c r="R59" s="171"/>
      <c r="S59" s="172"/>
      <c r="T59" s="173"/>
      <c r="U59" s="171"/>
      <c r="V59" s="172"/>
      <c r="W59" s="173"/>
    </row>
    <row r="60" spans="2:23" ht="14.25">
      <c r="B60" s="174">
        <v>90</v>
      </c>
      <c r="C60" s="174">
        <v>60</v>
      </c>
      <c r="D60" s="172" t="s">
        <v>68</v>
      </c>
      <c r="E60" s="172"/>
      <c r="F60" s="172"/>
      <c r="G60" s="172"/>
      <c r="H60" s="172"/>
      <c r="I60" s="172"/>
      <c r="J60" s="172"/>
      <c r="K60" s="172"/>
      <c r="L60" s="172"/>
      <c r="M60" s="172"/>
      <c r="N60" s="172">
        <v>0.25</v>
      </c>
      <c r="O60" s="172"/>
      <c r="P60" s="172">
        <v>0.1</v>
      </c>
      <c r="Q60" s="173"/>
      <c r="R60" s="171"/>
      <c r="S60" s="172"/>
      <c r="T60" s="173"/>
      <c r="U60" s="172"/>
      <c r="V60" s="172"/>
      <c r="W60" s="173"/>
    </row>
    <row r="61" spans="2:23" ht="14.25">
      <c r="B61" s="174"/>
      <c r="C61" s="174"/>
      <c r="D61" s="172"/>
      <c r="E61" s="172"/>
      <c r="F61" s="172"/>
      <c r="G61" s="172"/>
      <c r="H61" s="172"/>
      <c r="I61" s="172"/>
      <c r="J61" s="172"/>
      <c r="K61" s="172"/>
      <c r="L61" s="172"/>
      <c r="M61" s="172"/>
      <c r="N61" s="172"/>
      <c r="O61" s="172"/>
      <c r="P61" s="172"/>
      <c r="Q61" s="173"/>
      <c r="R61" s="171"/>
      <c r="S61" s="172"/>
      <c r="T61" s="173"/>
      <c r="U61" s="172"/>
      <c r="V61" s="172"/>
      <c r="W61" s="173"/>
    </row>
    <row r="62" spans="2:23" ht="15" thickBot="1">
      <c r="B62" s="175"/>
      <c r="C62" s="175"/>
      <c r="D62" s="176"/>
      <c r="E62" s="176"/>
      <c r="F62" s="176"/>
      <c r="G62" s="176"/>
      <c r="H62" s="176"/>
      <c r="I62" s="176"/>
      <c r="J62" s="176"/>
      <c r="K62" s="176"/>
      <c r="L62" s="176"/>
      <c r="M62" s="177" t="s">
        <v>24</v>
      </c>
      <c r="N62" s="176">
        <f>SUM(N32:N61)</f>
        <v>3.35</v>
      </c>
      <c r="O62" s="176"/>
      <c r="P62" s="176">
        <f>SUM(P32:P61)</f>
        <v>11.35</v>
      </c>
      <c r="Q62" s="179"/>
      <c r="R62" s="178"/>
      <c r="S62" s="176"/>
      <c r="T62" s="179"/>
      <c r="U62" s="176"/>
      <c r="V62" s="176"/>
      <c r="W62" s="179"/>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17.xml><?xml version="1.0" encoding="utf-8"?>
<worksheet xmlns="http://schemas.openxmlformats.org/spreadsheetml/2006/main" xmlns:r="http://schemas.openxmlformats.org/officeDocument/2006/relationships">
  <dimension ref="B2:W51"/>
  <sheetViews>
    <sheetView zoomScale="70" zoomScaleNormal="70" workbookViewId="0" topLeftCell="A1">
      <selection activeCell="P39" sqref="P39"/>
    </sheetView>
  </sheetViews>
  <sheetFormatPr defaultColWidth="9.140625" defaultRowHeight="15"/>
  <cols>
    <col min="1" max="1" width="0.85546875" style="29" customWidth="1"/>
    <col min="2" max="3" width="7.28125" style="29" customWidth="1"/>
    <col min="4" max="6" width="3.8515625" style="29" customWidth="1"/>
    <col min="7" max="7" width="5.421875" style="29" customWidth="1"/>
    <col min="8"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410</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6" t="s">
        <v>335</v>
      </c>
      <c r="D7" s="217"/>
      <c r="E7" s="217"/>
      <c r="F7" s="217"/>
      <c r="G7" s="217"/>
      <c r="H7" s="217"/>
      <c r="I7" s="217"/>
      <c r="J7" s="217"/>
      <c r="K7" s="217"/>
      <c r="L7" s="217"/>
      <c r="M7" s="217"/>
      <c r="N7" s="217"/>
      <c r="O7" s="217"/>
      <c r="P7" s="217"/>
      <c r="Q7" s="217"/>
      <c r="R7" s="218"/>
      <c r="S7" s="36"/>
      <c r="T7" s="36"/>
      <c r="U7" s="36"/>
      <c r="V7" s="36"/>
      <c r="W7" s="39"/>
    </row>
    <row r="8" spans="2:23" ht="15.75" thickBot="1">
      <c r="B8" s="35"/>
      <c r="C8" s="216" t="s">
        <v>336</v>
      </c>
      <c r="D8" s="217"/>
      <c r="E8" s="217"/>
      <c r="F8" s="217"/>
      <c r="G8" s="217"/>
      <c r="H8" s="217"/>
      <c r="I8" s="217"/>
      <c r="J8" s="217"/>
      <c r="K8" s="217"/>
      <c r="L8" s="217"/>
      <c r="M8" s="217"/>
      <c r="N8" s="217"/>
      <c r="O8" s="217"/>
      <c r="P8" s="217"/>
      <c r="Q8" s="217"/>
      <c r="R8" s="218"/>
      <c r="S8" s="36"/>
      <c r="T8" s="36"/>
      <c r="U8" s="36"/>
      <c r="V8" s="36"/>
      <c r="W8" s="39"/>
    </row>
    <row r="9" spans="2:23" ht="22.5" customHeight="1">
      <c r="B9" s="35"/>
      <c r="C9" s="37" t="s">
        <v>1</v>
      </c>
      <c r="D9" s="66" t="str">
        <f>INDEX(BOM!I:I,MATCH($P$3,BOM!$P:$P,0),1)</f>
        <v>            114323-00S</v>
      </c>
      <c r="E9" s="36"/>
      <c r="F9" s="36"/>
      <c r="G9" s="36"/>
      <c r="H9" s="36"/>
      <c r="I9" s="36"/>
      <c r="J9" s="36"/>
      <c r="K9" s="36"/>
      <c r="L9" s="36"/>
      <c r="M9" s="36"/>
      <c r="N9" s="40" t="s">
        <v>2</v>
      </c>
      <c r="O9" s="36"/>
      <c r="P9" s="135" t="str">
        <f>INDEX(BOM!O:O,MATCH($P$3,BOM!$P:$P,0),1)</f>
        <v>11/22/10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FLANGE, SMALL,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116</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114323-00S</v>
      </c>
      <c r="H19" s="29" t="str">
        <f>D11</f>
        <v>FLANGE, SMALL, ADAPTER A-18</v>
      </c>
      <c r="Q19" s="29" t="s">
        <v>337</v>
      </c>
    </row>
    <row r="20" spans="2:17" ht="14.25">
      <c r="B20" s="47"/>
      <c r="D20" s="29" t="s">
        <v>117</v>
      </c>
      <c r="H20" s="29" t="s">
        <v>119</v>
      </c>
      <c r="Q20" s="29" t="s">
        <v>66</v>
      </c>
    </row>
    <row r="21" spans="2:3" ht="14.25">
      <c r="B21" s="47" t="s">
        <v>11</v>
      </c>
      <c r="C21" s="29" t="s">
        <v>15</v>
      </c>
    </row>
    <row r="22" spans="2:4" ht="14.25">
      <c r="B22" s="47" t="s">
        <v>11</v>
      </c>
      <c r="C22" s="49" t="s">
        <v>13</v>
      </c>
      <c r="D22" s="96"/>
    </row>
    <row r="23" ht="14.25">
      <c r="B23" s="47"/>
    </row>
    <row r="24" spans="2:17" ht="14.25">
      <c r="B24" s="47" t="s">
        <v>11</v>
      </c>
      <c r="C24" s="29" t="s">
        <v>16</v>
      </c>
      <c r="Q24" s="29" t="s">
        <v>4</v>
      </c>
    </row>
    <row r="25" spans="2:17" ht="14.25">
      <c r="B25" s="47"/>
      <c r="C25" s="66" t="str">
        <f>INDEX(BOM!I:I,MATCH($P$3,BOM!$P:$P,0)+1,1)</f>
        <v>                114324-00S</v>
      </c>
      <c r="H25" s="66" t="str">
        <f>INDEX(BOM!J:J,MATCH($P$3,BOM!$P:$P,0)+1,1)</f>
        <v>FORGING, FLANGE, 60 ID X 68.50 OD</v>
      </c>
      <c r="Q25" s="66">
        <f>INDEX(BOM!M:M,MATCH($P$3,BOM!$P:$P,0)+1,1)</f>
        <v>1</v>
      </c>
    </row>
    <row r="26" ht="15" thickBot="1">
      <c r="B26" s="47"/>
    </row>
    <row r="27" spans="2:23" ht="15" thickBot="1">
      <c r="B27" s="151" t="s">
        <v>17</v>
      </c>
      <c r="C27" s="150" t="s">
        <v>18</v>
      </c>
      <c r="D27" s="153" t="s">
        <v>19</v>
      </c>
      <c r="E27" s="153"/>
      <c r="F27" s="153"/>
      <c r="G27" s="153"/>
      <c r="H27" s="153"/>
      <c r="I27" s="153"/>
      <c r="J27" s="153"/>
      <c r="K27" s="153"/>
      <c r="L27" s="153"/>
      <c r="M27" s="153"/>
      <c r="N27" s="153" t="s">
        <v>20</v>
      </c>
      <c r="O27" s="153"/>
      <c r="P27" s="153" t="s">
        <v>21</v>
      </c>
      <c r="Q27" s="155"/>
      <c r="R27" s="152"/>
      <c r="S27" s="154" t="s">
        <v>22</v>
      </c>
      <c r="T27" s="155"/>
      <c r="U27" s="153"/>
      <c r="V27" s="154" t="s">
        <v>23</v>
      </c>
      <c r="W27" s="155"/>
    </row>
    <row r="28" spans="2:23" ht="14.25">
      <c r="B28" s="156"/>
      <c r="C28" s="163"/>
      <c r="D28" s="157"/>
      <c r="E28" s="157"/>
      <c r="F28" s="157"/>
      <c r="G28" s="157"/>
      <c r="H28" s="157"/>
      <c r="I28" s="157"/>
      <c r="J28" s="157"/>
      <c r="K28" s="157"/>
      <c r="L28" s="157"/>
      <c r="M28" s="157"/>
      <c r="N28" s="157"/>
      <c r="O28" s="157"/>
      <c r="P28" s="157"/>
      <c r="Q28" s="157"/>
      <c r="R28" s="160"/>
      <c r="S28" s="161"/>
      <c r="T28" s="162"/>
      <c r="U28" s="160"/>
      <c r="V28" s="161"/>
      <c r="W28" s="162"/>
    </row>
    <row r="29" spans="2:23" ht="14.25">
      <c r="B29" s="163">
        <v>10</v>
      </c>
      <c r="C29" s="163">
        <v>60</v>
      </c>
      <c r="D29" s="157" t="s">
        <v>326</v>
      </c>
      <c r="E29" s="157"/>
      <c r="F29" s="157"/>
      <c r="G29" s="157"/>
      <c r="H29" s="157"/>
      <c r="I29" s="157"/>
      <c r="J29" s="157"/>
      <c r="K29" s="157"/>
      <c r="L29" s="157"/>
      <c r="M29" s="157"/>
      <c r="N29" s="157">
        <v>0</v>
      </c>
      <c r="O29" s="157"/>
      <c r="P29" s="157">
        <v>0</v>
      </c>
      <c r="Q29" s="157"/>
      <c r="R29" s="158"/>
      <c r="S29" s="157"/>
      <c r="T29" s="159"/>
      <c r="U29" s="158"/>
      <c r="V29" s="157"/>
      <c r="W29" s="159"/>
    </row>
    <row r="30" spans="2:23" ht="14.25">
      <c r="B30" s="163"/>
      <c r="C30" s="163"/>
      <c r="D30" s="157"/>
      <c r="E30" s="157"/>
      <c r="F30" s="157"/>
      <c r="G30" s="157"/>
      <c r="H30" s="157"/>
      <c r="I30" s="157"/>
      <c r="J30" s="157"/>
      <c r="K30" s="157"/>
      <c r="L30" s="157"/>
      <c r="M30" s="157"/>
      <c r="N30" s="157"/>
      <c r="O30" s="157"/>
      <c r="P30" s="157"/>
      <c r="Q30" s="157"/>
      <c r="R30" s="158"/>
      <c r="S30" s="157"/>
      <c r="T30" s="159"/>
      <c r="U30" s="158"/>
      <c r="V30" s="157"/>
      <c r="W30" s="159"/>
    </row>
    <row r="31" spans="2:23" ht="14.25">
      <c r="B31" s="193"/>
      <c r="C31" s="193"/>
      <c r="D31" s="165"/>
      <c r="E31" s="165"/>
      <c r="F31" s="165"/>
      <c r="G31" s="165"/>
      <c r="H31" s="165"/>
      <c r="I31" s="165"/>
      <c r="J31" s="165"/>
      <c r="K31" s="165"/>
      <c r="L31" s="165"/>
      <c r="M31" s="165"/>
      <c r="N31" s="165"/>
      <c r="O31" s="165"/>
      <c r="P31" s="165"/>
      <c r="Q31" s="165"/>
      <c r="R31" s="166"/>
      <c r="S31" s="167"/>
      <c r="T31" s="168"/>
      <c r="U31" s="166"/>
      <c r="V31" s="167"/>
      <c r="W31" s="168"/>
    </row>
    <row r="32" spans="2:23" ht="14.25">
      <c r="B32" s="164">
        <v>20</v>
      </c>
      <c r="C32" s="164">
        <v>47</v>
      </c>
      <c r="D32" s="165" t="s">
        <v>329</v>
      </c>
      <c r="E32" s="165"/>
      <c r="F32" s="165"/>
      <c r="G32" s="165"/>
      <c r="H32" s="165"/>
      <c r="I32" s="165"/>
      <c r="J32" s="165"/>
      <c r="K32" s="165"/>
      <c r="L32" s="165"/>
      <c r="M32" s="165"/>
      <c r="N32" s="165">
        <v>0</v>
      </c>
      <c r="O32" s="165"/>
      <c r="P32" s="165">
        <v>0.1</v>
      </c>
      <c r="Q32" s="165"/>
      <c r="R32" s="166"/>
      <c r="S32" s="167"/>
      <c r="T32" s="168"/>
      <c r="U32" s="166"/>
      <c r="V32" s="167"/>
      <c r="W32" s="168"/>
    </row>
    <row r="33" spans="2:23" ht="14.25">
      <c r="B33" s="169"/>
      <c r="C33" s="169"/>
      <c r="D33" s="170" t="s">
        <v>330</v>
      </c>
      <c r="E33" s="170"/>
      <c r="F33" s="170"/>
      <c r="G33" s="170"/>
      <c r="H33" s="170"/>
      <c r="I33" s="170"/>
      <c r="J33" s="170"/>
      <c r="K33" s="170"/>
      <c r="L33" s="170"/>
      <c r="M33" s="170"/>
      <c r="N33" s="170"/>
      <c r="O33" s="170"/>
      <c r="P33" s="170"/>
      <c r="Q33" s="170"/>
      <c r="R33" s="171"/>
      <c r="S33" s="172"/>
      <c r="T33" s="173"/>
      <c r="U33" s="171"/>
      <c r="V33" s="172"/>
      <c r="W33" s="173"/>
    </row>
    <row r="34" spans="2:23" ht="14.25">
      <c r="B34" s="163"/>
      <c r="C34" s="163"/>
      <c r="D34" s="157"/>
      <c r="E34" s="157"/>
      <c r="F34" s="157"/>
      <c r="G34" s="157"/>
      <c r="H34" s="157"/>
      <c r="I34" s="157"/>
      <c r="J34" s="157"/>
      <c r="K34" s="157"/>
      <c r="L34" s="157"/>
      <c r="M34" s="157"/>
      <c r="N34" s="157"/>
      <c r="O34" s="157"/>
      <c r="P34" s="157"/>
      <c r="Q34" s="157"/>
      <c r="R34" s="158"/>
      <c r="S34" s="157"/>
      <c r="T34" s="159"/>
      <c r="U34" s="158"/>
      <c r="V34" s="157"/>
      <c r="W34" s="159"/>
    </row>
    <row r="35" spans="2:23" ht="14.25">
      <c r="B35" s="163">
        <v>30</v>
      </c>
      <c r="C35" s="163">
        <v>1</v>
      </c>
      <c r="D35" s="157" t="s">
        <v>348</v>
      </c>
      <c r="E35" s="157"/>
      <c r="F35" s="157"/>
      <c r="G35" s="157"/>
      <c r="H35" s="157"/>
      <c r="I35" s="157"/>
      <c r="J35" s="157"/>
      <c r="K35" s="157"/>
      <c r="L35" s="157"/>
      <c r="M35" s="157"/>
      <c r="N35" s="157">
        <v>0.5</v>
      </c>
      <c r="O35" s="157"/>
      <c r="P35" s="157">
        <v>3</v>
      </c>
      <c r="Q35" s="157"/>
      <c r="R35" s="158"/>
      <c r="S35" s="157"/>
      <c r="T35" s="159"/>
      <c r="U35" s="158"/>
      <c r="V35" s="157"/>
      <c r="W35" s="159"/>
    </row>
    <row r="36" spans="2:23" ht="14.25">
      <c r="B36" s="163"/>
      <c r="C36" s="163"/>
      <c r="D36" s="157" t="s">
        <v>349</v>
      </c>
      <c r="E36" s="157"/>
      <c r="F36" s="157"/>
      <c r="G36" s="157"/>
      <c r="H36" s="157"/>
      <c r="I36" s="157"/>
      <c r="J36" s="157"/>
      <c r="K36" s="157"/>
      <c r="L36" s="157"/>
      <c r="M36" s="157"/>
      <c r="N36" s="157"/>
      <c r="O36" s="157"/>
      <c r="P36" s="157"/>
      <c r="Q36" s="157"/>
      <c r="R36" s="158"/>
      <c r="S36" s="157"/>
      <c r="T36" s="159"/>
      <c r="U36" s="158"/>
      <c r="V36" s="157"/>
      <c r="W36" s="159"/>
    </row>
    <row r="37" spans="2:23" ht="14.25">
      <c r="B37" s="174"/>
      <c r="C37" s="174"/>
      <c r="D37" s="172"/>
      <c r="E37" s="172"/>
      <c r="F37" s="172"/>
      <c r="G37" s="172"/>
      <c r="H37" s="172"/>
      <c r="I37" s="172"/>
      <c r="J37" s="172"/>
      <c r="K37" s="172"/>
      <c r="L37" s="172"/>
      <c r="M37" s="172"/>
      <c r="N37" s="172"/>
      <c r="O37" s="172"/>
      <c r="P37" s="172"/>
      <c r="Q37" s="172"/>
      <c r="R37" s="171"/>
      <c r="S37" s="172"/>
      <c r="T37" s="173"/>
      <c r="U37" s="171"/>
      <c r="V37" s="172"/>
      <c r="W37" s="173"/>
    </row>
    <row r="38" spans="2:23" ht="14.25">
      <c r="B38" s="174">
        <v>40</v>
      </c>
      <c r="C38" s="174">
        <v>1</v>
      </c>
      <c r="D38" s="172" t="s">
        <v>350</v>
      </c>
      <c r="E38" s="172"/>
      <c r="F38" s="172"/>
      <c r="G38" s="172"/>
      <c r="H38" s="172"/>
      <c r="I38" s="172"/>
      <c r="J38" s="172"/>
      <c r="K38" s="172"/>
      <c r="L38" s="172"/>
      <c r="M38" s="172"/>
      <c r="N38" s="172">
        <v>0.5</v>
      </c>
      <c r="O38" s="172"/>
      <c r="P38" s="172">
        <v>3</v>
      </c>
      <c r="Q38" s="172"/>
      <c r="R38" s="171"/>
      <c r="S38" s="172"/>
      <c r="T38" s="173"/>
      <c r="U38" s="171"/>
      <c r="V38" s="172"/>
      <c r="W38" s="173"/>
    </row>
    <row r="39" spans="2:23" ht="14.25">
      <c r="B39" s="174"/>
      <c r="C39" s="174"/>
      <c r="D39" s="172" t="s">
        <v>132</v>
      </c>
      <c r="E39" s="172"/>
      <c r="F39" s="172"/>
      <c r="G39" s="172"/>
      <c r="H39" s="172"/>
      <c r="I39" s="172"/>
      <c r="J39" s="172"/>
      <c r="K39" s="172"/>
      <c r="L39" s="172"/>
      <c r="M39" s="172"/>
      <c r="N39" s="172"/>
      <c r="O39" s="172"/>
      <c r="P39" s="172"/>
      <c r="Q39" s="172"/>
      <c r="R39" s="171"/>
      <c r="S39" s="172"/>
      <c r="T39" s="173"/>
      <c r="U39" s="171"/>
      <c r="V39" s="172"/>
      <c r="W39" s="173"/>
    </row>
    <row r="40" spans="2:23" ht="14.25">
      <c r="B40" s="163"/>
      <c r="C40" s="163"/>
      <c r="D40" s="157"/>
      <c r="E40" s="157"/>
      <c r="F40" s="157"/>
      <c r="G40" s="157"/>
      <c r="H40" s="157"/>
      <c r="I40" s="157"/>
      <c r="J40" s="157"/>
      <c r="K40" s="157"/>
      <c r="L40" s="157"/>
      <c r="M40" s="157"/>
      <c r="N40" s="157"/>
      <c r="O40" s="157"/>
      <c r="P40" s="157"/>
      <c r="Q40" s="157"/>
      <c r="R40" s="158"/>
      <c r="S40" s="157"/>
      <c r="T40" s="159"/>
      <c r="U40" s="158"/>
      <c r="V40" s="157"/>
      <c r="W40" s="159"/>
    </row>
    <row r="41" spans="2:23" ht="14.25">
      <c r="B41" s="163">
        <v>50</v>
      </c>
      <c r="C41" s="163">
        <v>60</v>
      </c>
      <c r="D41" s="157" t="s">
        <v>68</v>
      </c>
      <c r="E41" s="157"/>
      <c r="F41" s="157"/>
      <c r="G41" s="157"/>
      <c r="H41" s="157"/>
      <c r="I41" s="157"/>
      <c r="J41" s="157"/>
      <c r="K41" s="157"/>
      <c r="L41" s="157"/>
      <c r="M41" s="157"/>
      <c r="N41" s="157">
        <v>0</v>
      </c>
      <c r="O41" s="157"/>
      <c r="P41" s="157">
        <v>0.1</v>
      </c>
      <c r="Q41" s="157"/>
      <c r="R41" s="158"/>
      <c r="S41" s="157"/>
      <c r="T41" s="159"/>
      <c r="U41" s="158"/>
      <c r="V41" s="157"/>
      <c r="W41" s="159"/>
    </row>
    <row r="42" spans="2:23" ht="14.25">
      <c r="B42" s="163"/>
      <c r="C42" s="163"/>
      <c r="D42" s="157"/>
      <c r="E42" s="157"/>
      <c r="F42" s="157"/>
      <c r="G42" s="157"/>
      <c r="H42" s="157"/>
      <c r="I42" s="157"/>
      <c r="J42" s="157"/>
      <c r="K42" s="157"/>
      <c r="L42" s="157"/>
      <c r="M42" s="157"/>
      <c r="N42" s="157"/>
      <c r="O42" s="157"/>
      <c r="P42" s="157"/>
      <c r="Q42" s="157"/>
      <c r="R42" s="158"/>
      <c r="S42" s="157"/>
      <c r="T42" s="159"/>
      <c r="U42" s="158"/>
      <c r="V42" s="157"/>
      <c r="W42" s="159"/>
    </row>
    <row r="43" spans="2:23" ht="14.25">
      <c r="B43" s="164"/>
      <c r="C43" s="164"/>
      <c r="D43" s="167"/>
      <c r="E43" s="167"/>
      <c r="F43" s="167"/>
      <c r="G43" s="167"/>
      <c r="H43" s="167"/>
      <c r="I43" s="167"/>
      <c r="J43" s="167"/>
      <c r="K43" s="167"/>
      <c r="L43" s="167"/>
      <c r="M43" s="167"/>
      <c r="N43" s="167"/>
      <c r="O43" s="167"/>
      <c r="P43" s="167"/>
      <c r="Q43" s="167"/>
      <c r="R43" s="166"/>
      <c r="S43" s="167"/>
      <c r="T43" s="168"/>
      <c r="U43" s="166"/>
      <c r="V43" s="167"/>
      <c r="W43" s="168"/>
    </row>
    <row r="44" spans="2:23" ht="14.25">
      <c r="B44" s="164"/>
      <c r="C44" s="164"/>
      <c r="D44" s="167"/>
      <c r="E44" s="167"/>
      <c r="F44" s="167"/>
      <c r="G44" s="167"/>
      <c r="H44" s="167"/>
      <c r="I44" s="167"/>
      <c r="J44" s="167"/>
      <c r="K44" s="167"/>
      <c r="L44" s="167"/>
      <c r="M44" s="167"/>
      <c r="N44" s="167"/>
      <c r="O44" s="167"/>
      <c r="P44" s="167"/>
      <c r="Q44" s="167"/>
      <c r="R44" s="166"/>
      <c r="S44" s="167"/>
      <c r="T44" s="168"/>
      <c r="U44" s="166"/>
      <c r="V44" s="167"/>
      <c r="W44" s="168"/>
    </row>
    <row r="45" spans="2:23" ht="14.25">
      <c r="B45" s="164"/>
      <c r="C45" s="164"/>
      <c r="D45" s="167"/>
      <c r="E45" s="167"/>
      <c r="F45" s="167"/>
      <c r="G45" s="167"/>
      <c r="H45" s="167"/>
      <c r="I45" s="167"/>
      <c r="J45" s="167"/>
      <c r="K45" s="167"/>
      <c r="L45" s="167"/>
      <c r="M45" s="167"/>
      <c r="N45" s="167"/>
      <c r="O45" s="167"/>
      <c r="P45" s="167"/>
      <c r="Q45" s="167"/>
      <c r="R45" s="166"/>
      <c r="S45" s="167"/>
      <c r="T45" s="168"/>
      <c r="U45" s="166"/>
      <c r="V45" s="167"/>
      <c r="W45" s="168"/>
    </row>
    <row r="46" spans="2:23" ht="14.25">
      <c r="B46" s="163"/>
      <c r="C46" s="163"/>
      <c r="D46" s="157"/>
      <c r="E46" s="157"/>
      <c r="F46" s="157"/>
      <c r="G46" s="157"/>
      <c r="H46" s="157"/>
      <c r="I46" s="157"/>
      <c r="J46" s="157"/>
      <c r="K46" s="157"/>
      <c r="L46" s="157"/>
      <c r="M46" s="157"/>
      <c r="N46" s="157"/>
      <c r="O46" s="157"/>
      <c r="P46" s="157"/>
      <c r="Q46" s="157"/>
      <c r="R46" s="158"/>
      <c r="S46" s="157"/>
      <c r="T46" s="159"/>
      <c r="U46" s="158"/>
      <c r="V46" s="157"/>
      <c r="W46" s="159"/>
    </row>
    <row r="47" spans="2:23" ht="14.25">
      <c r="B47" s="163"/>
      <c r="C47" s="163"/>
      <c r="D47" s="157"/>
      <c r="E47" s="157"/>
      <c r="F47" s="157"/>
      <c r="G47" s="157"/>
      <c r="H47" s="157"/>
      <c r="I47" s="157"/>
      <c r="J47" s="157"/>
      <c r="K47" s="157"/>
      <c r="L47" s="157"/>
      <c r="M47" s="157"/>
      <c r="N47" s="157"/>
      <c r="O47" s="157"/>
      <c r="P47" s="157"/>
      <c r="Q47" s="157"/>
      <c r="R47" s="158"/>
      <c r="S47" s="157"/>
      <c r="T47" s="159"/>
      <c r="U47" s="158"/>
      <c r="V47" s="157"/>
      <c r="W47" s="159"/>
    </row>
    <row r="48" spans="2:23" ht="14.25">
      <c r="B48" s="163"/>
      <c r="C48" s="163"/>
      <c r="D48" s="157"/>
      <c r="E48" s="157"/>
      <c r="F48" s="157"/>
      <c r="G48" s="157"/>
      <c r="H48" s="157"/>
      <c r="I48" s="157"/>
      <c r="J48" s="157"/>
      <c r="K48" s="157"/>
      <c r="L48" s="157"/>
      <c r="M48" s="157"/>
      <c r="N48" s="157"/>
      <c r="O48" s="157"/>
      <c r="P48" s="157"/>
      <c r="Q48" s="157"/>
      <c r="R48" s="158"/>
      <c r="S48" s="157"/>
      <c r="T48" s="159"/>
      <c r="U48" s="158"/>
      <c r="V48" s="157"/>
      <c r="W48" s="159"/>
    </row>
    <row r="49" spans="2:23" ht="14.25">
      <c r="B49" s="164"/>
      <c r="C49" s="164"/>
      <c r="D49" s="167"/>
      <c r="E49" s="167"/>
      <c r="F49" s="167"/>
      <c r="G49" s="167"/>
      <c r="H49" s="167"/>
      <c r="I49" s="167"/>
      <c r="J49" s="167"/>
      <c r="K49" s="167"/>
      <c r="L49" s="167"/>
      <c r="M49" s="167"/>
      <c r="N49" s="167"/>
      <c r="O49" s="167"/>
      <c r="P49" s="167"/>
      <c r="Q49" s="167"/>
      <c r="R49" s="166"/>
      <c r="S49" s="167"/>
      <c r="T49" s="168"/>
      <c r="U49" s="166"/>
      <c r="V49" s="167"/>
      <c r="W49" s="168"/>
    </row>
    <row r="50" spans="2:23" ht="14.25">
      <c r="B50" s="164"/>
      <c r="C50" s="164"/>
      <c r="D50" s="167"/>
      <c r="E50" s="167"/>
      <c r="F50" s="167"/>
      <c r="G50" s="167"/>
      <c r="H50" s="167"/>
      <c r="I50" s="167"/>
      <c r="J50" s="167"/>
      <c r="K50" s="167"/>
      <c r="L50" s="167"/>
      <c r="M50" s="167"/>
      <c r="N50" s="167"/>
      <c r="O50" s="167"/>
      <c r="P50" s="167"/>
      <c r="Q50" s="167"/>
      <c r="R50" s="166"/>
      <c r="S50" s="167"/>
      <c r="T50" s="168"/>
      <c r="U50" s="166"/>
      <c r="V50" s="167"/>
      <c r="W50" s="168"/>
    </row>
    <row r="51" spans="2:23" ht="15" thickBot="1">
      <c r="B51" s="175"/>
      <c r="C51" s="175"/>
      <c r="D51" s="176"/>
      <c r="E51" s="176"/>
      <c r="F51" s="176"/>
      <c r="G51" s="176"/>
      <c r="H51" s="176"/>
      <c r="I51" s="176"/>
      <c r="J51" s="176"/>
      <c r="K51" s="176"/>
      <c r="L51" s="176"/>
      <c r="M51" s="177" t="s">
        <v>24</v>
      </c>
      <c r="N51" s="176">
        <f>SUM(N28:N49)</f>
        <v>1</v>
      </c>
      <c r="O51" s="176"/>
      <c r="P51" s="176">
        <f>SUM(P28:P49)</f>
        <v>6.199999999999999</v>
      </c>
      <c r="Q51" s="176"/>
      <c r="R51" s="178"/>
      <c r="S51" s="176"/>
      <c r="T51" s="179"/>
      <c r="U51" s="178"/>
      <c r="V51" s="176"/>
      <c r="W51" s="179"/>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89" r:id="rId2"/>
  <drawing r:id="rId1"/>
</worksheet>
</file>

<file path=xl/worksheets/sheet18.xml><?xml version="1.0" encoding="utf-8"?>
<worksheet xmlns="http://schemas.openxmlformats.org/spreadsheetml/2006/main" xmlns:r="http://schemas.openxmlformats.org/officeDocument/2006/relationships">
  <dimension ref="B2:W52"/>
  <sheetViews>
    <sheetView zoomScale="70" zoomScaleNormal="70" workbookViewId="0" topLeftCell="A16">
      <selection activeCell="P52" sqref="P52"/>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42187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411</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6" t="s">
        <v>335</v>
      </c>
      <c r="D7" s="217"/>
      <c r="E7" s="217"/>
      <c r="F7" s="217"/>
      <c r="G7" s="217"/>
      <c r="H7" s="217"/>
      <c r="I7" s="217"/>
      <c r="J7" s="217"/>
      <c r="K7" s="217"/>
      <c r="L7" s="217"/>
      <c r="M7" s="217"/>
      <c r="N7" s="217"/>
      <c r="O7" s="217"/>
      <c r="P7" s="217"/>
      <c r="Q7" s="217"/>
      <c r="R7" s="218"/>
      <c r="S7" s="36"/>
      <c r="T7" s="36"/>
      <c r="U7" s="36"/>
      <c r="V7" s="36"/>
      <c r="W7" s="39"/>
    </row>
    <row r="8" spans="2:23" ht="15.75" thickBot="1">
      <c r="B8" s="35"/>
      <c r="C8" s="216" t="s">
        <v>336</v>
      </c>
      <c r="D8" s="217"/>
      <c r="E8" s="217"/>
      <c r="F8" s="217"/>
      <c r="G8" s="217"/>
      <c r="H8" s="217"/>
      <c r="I8" s="217"/>
      <c r="J8" s="217"/>
      <c r="K8" s="217"/>
      <c r="L8" s="217"/>
      <c r="M8" s="217"/>
      <c r="N8" s="217"/>
      <c r="O8" s="217"/>
      <c r="P8" s="217"/>
      <c r="Q8" s="217"/>
      <c r="R8" s="218"/>
      <c r="S8" s="36"/>
      <c r="T8" s="36"/>
      <c r="U8" s="36"/>
      <c r="V8" s="36"/>
      <c r="W8" s="39"/>
    </row>
    <row r="9" spans="2:23" ht="22.5" customHeight="1">
      <c r="B9" s="35"/>
      <c r="C9" s="37" t="s">
        <v>1</v>
      </c>
      <c r="D9" s="66" t="str">
        <f>INDEX(BOM!I:I,MATCH($P$3,BOM!$P:$P,0),1)</f>
        <v>            114321-00S</v>
      </c>
      <c r="E9" s="36"/>
      <c r="F9" s="36"/>
      <c r="G9" s="36"/>
      <c r="H9" s="36"/>
      <c r="I9" s="36"/>
      <c r="J9" s="36"/>
      <c r="K9" s="36"/>
      <c r="L9" s="36"/>
      <c r="M9" s="36"/>
      <c r="N9" s="40" t="s">
        <v>2</v>
      </c>
      <c r="O9" s="36"/>
      <c r="P9" s="135" t="str">
        <f>INDEX(BOM!O:O,MATCH($P$3,BOM!$P:$P,0),1)</f>
        <v>11/22/10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ROLL-UP, ADAPTER A-18, SMALLER</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116</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114321-00S</v>
      </c>
      <c r="H19" s="29" t="str">
        <f>D11</f>
        <v>ROLL-UP, ADAPTER A-18, SMALLER</v>
      </c>
      <c r="Q19" s="29" t="s">
        <v>352</v>
      </c>
    </row>
    <row r="20" spans="2:17" ht="14.25">
      <c r="B20" s="47"/>
      <c r="D20" s="29" t="s">
        <v>117</v>
      </c>
      <c r="H20" s="29" t="s">
        <v>119</v>
      </c>
      <c r="Q20" s="29" t="s">
        <v>66</v>
      </c>
    </row>
    <row r="21" spans="2:17" ht="14.25">
      <c r="B21" s="47"/>
      <c r="D21" s="29" t="s">
        <v>120</v>
      </c>
      <c r="H21" s="29" t="s">
        <v>121</v>
      </c>
      <c r="Q21" s="29" t="s">
        <v>337</v>
      </c>
    </row>
    <row r="22" spans="2:3" ht="14.25">
      <c r="B22" s="47" t="s">
        <v>11</v>
      </c>
      <c r="C22" s="29" t="s">
        <v>15</v>
      </c>
    </row>
    <row r="23" spans="2:4" ht="14.25">
      <c r="B23" s="47" t="s">
        <v>11</v>
      </c>
      <c r="C23" s="49" t="s">
        <v>13</v>
      </c>
      <c r="D23" s="96"/>
    </row>
    <row r="24" ht="14.25">
      <c r="B24" s="47"/>
    </row>
    <row r="25" spans="2:17" ht="14.25">
      <c r="B25" s="47" t="s">
        <v>11</v>
      </c>
      <c r="C25" s="29" t="s">
        <v>16</v>
      </c>
      <c r="Q25" s="29" t="s">
        <v>4</v>
      </c>
    </row>
    <row r="26" spans="2:17" ht="14.25">
      <c r="B26" s="47"/>
      <c r="C26" s="66" t="str">
        <f>INDEX(BOM!R:R,MATCH($P$3,BOM!$P:$P,0)+1,1)</f>
        <v>ROLL-UP, .250 WALL, 60.50 ID, 27.13 LG</v>
      </c>
      <c r="Q26" s="66">
        <f>INDEX(BOM!M:M,MATCH($P$3,BOM!$P:$P,0)+1,1)</f>
        <v>1</v>
      </c>
    </row>
    <row r="27" spans="2:14" ht="15" thickBot="1">
      <c r="B27" s="47"/>
      <c r="N27" s="104" t="str">
        <f>INDEX(BOM!N:N,MATCH($P$3,BOM!$P:$P,0)+1,1)</f>
        <v>AISI 304/ AISI 304L DUAL CERT PER SA240</v>
      </c>
    </row>
    <row r="28" spans="2:23" ht="15" thickBot="1">
      <c r="B28" s="150" t="s">
        <v>17</v>
      </c>
      <c r="C28" s="151" t="s">
        <v>18</v>
      </c>
      <c r="D28" s="152" t="s">
        <v>19</v>
      </c>
      <c r="E28" s="153"/>
      <c r="F28" s="153"/>
      <c r="G28" s="153"/>
      <c r="H28" s="153"/>
      <c r="I28" s="153"/>
      <c r="J28" s="153"/>
      <c r="K28" s="153"/>
      <c r="L28" s="153"/>
      <c r="M28" s="153"/>
      <c r="N28" s="153" t="s">
        <v>20</v>
      </c>
      <c r="O28" s="153"/>
      <c r="P28" s="153" t="s">
        <v>21</v>
      </c>
      <c r="Q28" s="155"/>
      <c r="R28" s="152"/>
      <c r="S28" s="154" t="s">
        <v>22</v>
      </c>
      <c r="T28" s="155"/>
      <c r="U28" s="153"/>
      <c r="V28" s="154" t="s">
        <v>23</v>
      </c>
      <c r="W28" s="155"/>
    </row>
    <row r="29" spans="2:23" ht="14.25">
      <c r="B29" s="156"/>
      <c r="C29" s="156"/>
      <c r="D29" s="157"/>
      <c r="E29" s="157"/>
      <c r="F29" s="157"/>
      <c r="G29" s="157"/>
      <c r="H29" s="157"/>
      <c r="I29" s="157"/>
      <c r="J29" s="157"/>
      <c r="K29" s="157"/>
      <c r="L29" s="157"/>
      <c r="M29" s="157"/>
      <c r="N29" s="157"/>
      <c r="O29" s="157"/>
      <c r="P29" s="157"/>
      <c r="Q29" s="157"/>
      <c r="R29" s="160"/>
      <c r="S29" s="161"/>
      <c r="T29" s="162"/>
      <c r="U29" s="160"/>
      <c r="V29" s="161"/>
      <c r="W29" s="162"/>
    </row>
    <row r="30" spans="2:23" ht="14.25">
      <c r="B30" s="163">
        <v>10</v>
      </c>
      <c r="C30" s="163">
        <v>60</v>
      </c>
      <c r="D30" s="157" t="s">
        <v>326</v>
      </c>
      <c r="E30" s="157"/>
      <c r="F30" s="157"/>
      <c r="G30" s="157"/>
      <c r="H30" s="157"/>
      <c r="I30" s="157"/>
      <c r="J30" s="157"/>
      <c r="K30" s="157"/>
      <c r="L30" s="157"/>
      <c r="M30" s="157"/>
      <c r="N30" s="157">
        <v>0</v>
      </c>
      <c r="O30" s="157"/>
      <c r="P30" s="157">
        <v>0.1</v>
      </c>
      <c r="Q30" s="157"/>
      <c r="R30" s="158"/>
      <c r="S30" s="157"/>
      <c r="T30" s="159"/>
      <c r="U30" s="158"/>
      <c r="V30" s="157"/>
      <c r="W30" s="159"/>
    </row>
    <row r="31" spans="2:23" ht="14.25">
      <c r="B31" s="163"/>
      <c r="C31" s="163"/>
      <c r="D31" s="157"/>
      <c r="E31" s="157"/>
      <c r="F31" s="157"/>
      <c r="G31" s="157"/>
      <c r="H31" s="157"/>
      <c r="I31" s="157"/>
      <c r="J31" s="157"/>
      <c r="K31" s="157"/>
      <c r="L31" s="157"/>
      <c r="M31" s="157"/>
      <c r="N31" s="157"/>
      <c r="O31" s="157"/>
      <c r="P31" s="157"/>
      <c r="Q31" s="157"/>
      <c r="R31" s="158"/>
      <c r="S31" s="157"/>
      <c r="T31" s="159"/>
      <c r="U31" s="158"/>
      <c r="V31" s="157"/>
      <c r="W31" s="159"/>
    </row>
    <row r="32" spans="2:23" ht="14.25">
      <c r="B32" s="169"/>
      <c r="C32" s="169"/>
      <c r="D32" s="167" t="s">
        <v>344</v>
      </c>
      <c r="E32" s="170"/>
      <c r="F32" s="170"/>
      <c r="G32" s="170"/>
      <c r="H32" s="170"/>
      <c r="I32" s="170"/>
      <c r="J32" s="170"/>
      <c r="K32" s="170"/>
      <c r="L32" s="170"/>
      <c r="M32" s="170"/>
      <c r="N32" s="170"/>
      <c r="O32" s="170"/>
      <c r="P32" s="170"/>
      <c r="Q32" s="170"/>
      <c r="R32" s="171"/>
      <c r="S32" s="172"/>
      <c r="T32" s="173"/>
      <c r="U32" s="171"/>
      <c r="V32" s="172"/>
      <c r="W32" s="168"/>
    </row>
    <row r="33" spans="2:23" ht="14.25">
      <c r="B33" s="169">
        <v>20</v>
      </c>
      <c r="C33" s="169">
        <v>47</v>
      </c>
      <c r="D33" s="170" t="s">
        <v>339</v>
      </c>
      <c r="E33" s="170"/>
      <c r="F33" s="170"/>
      <c r="G33" s="170"/>
      <c r="H33" s="170"/>
      <c r="I33" s="170"/>
      <c r="J33" s="170"/>
      <c r="K33" s="170"/>
      <c r="L33" s="170"/>
      <c r="M33" s="170"/>
      <c r="N33" s="170">
        <v>0</v>
      </c>
      <c r="O33" s="170"/>
      <c r="P33" s="170">
        <v>0.2</v>
      </c>
      <c r="Q33" s="170"/>
      <c r="R33" s="171"/>
      <c r="S33" s="172"/>
      <c r="T33" s="173"/>
      <c r="U33" s="171"/>
      <c r="V33" s="172"/>
      <c r="W33" s="168"/>
    </row>
    <row r="34" spans="2:23" ht="14.25">
      <c r="B34" s="169"/>
      <c r="C34" s="169"/>
      <c r="D34" s="170" t="s">
        <v>340</v>
      </c>
      <c r="E34" s="170"/>
      <c r="F34" s="170"/>
      <c r="G34" s="170"/>
      <c r="H34" s="170"/>
      <c r="I34" s="170"/>
      <c r="J34" s="170"/>
      <c r="K34" s="170"/>
      <c r="L34" s="170"/>
      <c r="M34" s="170"/>
      <c r="N34" s="170"/>
      <c r="O34" s="170"/>
      <c r="P34" s="170"/>
      <c r="Q34" s="170"/>
      <c r="R34" s="171"/>
      <c r="S34" s="172"/>
      <c r="T34" s="173"/>
      <c r="U34" s="171"/>
      <c r="V34" s="172"/>
      <c r="W34" s="168"/>
    </row>
    <row r="35" spans="2:23" ht="14.25">
      <c r="B35" s="163"/>
      <c r="C35" s="163"/>
      <c r="D35" s="157"/>
      <c r="E35" s="157"/>
      <c r="F35" s="157"/>
      <c r="G35" s="157"/>
      <c r="H35" s="157"/>
      <c r="I35" s="157"/>
      <c r="J35" s="157"/>
      <c r="K35" s="157"/>
      <c r="L35" s="157"/>
      <c r="M35" s="157"/>
      <c r="N35" s="157"/>
      <c r="O35" s="157"/>
      <c r="P35" s="157"/>
      <c r="Q35" s="157"/>
      <c r="R35" s="158"/>
      <c r="S35" s="157"/>
      <c r="T35" s="159"/>
      <c r="U35" s="158"/>
      <c r="V35" s="157"/>
      <c r="W35" s="159"/>
    </row>
    <row r="36" spans="2:23" ht="14.25">
      <c r="B36" s="163">
        <v>30</v>
      </c>
      <c r="C36" s="163">
        <v>10</v>
      </c>
      <c r="D36" s="157" t="s">
        <v>353</v>
      </c>
      <c r="E36" s="157"/>
      <c r="F36" s="157"/>
      <c r="G36" s="157"/>
      <c r="H36" s="157"/>
      <c r="I36" s="157"/>
      <c r="J36" s="157"/>
      <c r="K36" s="157"/>
      <c r="L36" s="157"/>
      <c r="M36" s="157"/>
      <c r="N36" s="157">
        <v>0</v>
      </c>
      <c r="O36" s="157"/>
      <c r="P36" s="157">
        <v>0.5</v>
      </c>
      <c r="Q36" s="157"/>
      <c r="R36" s="158"/>
      <c r="S36" s="157"/>
      <c r="T36" s="159"/>
      <c r="U36" s="158"/>
      <c r="V36" s="157"/>
      <c r="W36" s="159"/>
    </row>
    <row r="37" spans="2:23" ht="14.25">
      <c r="B37" s="163"/>
      <c r="C37" s="163"/>
      <c r="D37" s="157" t="s">
        <v>354</v>
      </c>
      <c r="E37" s="157"/>
      <c r="F37" s="157"/>
      <c r="G37" s="157"/>
      <c r="H37" s="157"/>
      <c r="I37" s="157"/>
      <c r="J37" s="157"/>
      <c r="K37" s="157"/>
      <c r="L37" s="157"/>
      <c r="M37" s="157"/>
      <c r="N37" s="157"/>
      <c r="O37" s="157"/>
      <c r="P37" s="157"/>
      <c r="Q37" s="157"/>
      <c r="R37" s="158"/>
      <c r="S37" s="157"/>
      <c r="T37" s="159"/>
      <c r="U37" s="158"/>
      <c r="V37" s="157"/>
      <c r="W37" s="159"/>
    </row>
    <row r="38" spans="2:23" ht="14.25">
      <c r="B38" s="174"/>
      <c r="C38" s="174"/>
      <c r="D38" s="172"/>
      <c r="E38" s="172"/>
      <c r="F38" s="172"/>
      <c r="G38" s="172"/>
      <c r="H38" s="172"/>
      <c r="I38" s="172"/>
      <c r="J38" s="172"/>
      <c r="K38" s="172"/>
      <c r="L38" s="172"/>
      <c r="M38" s="172"/>
      <c r="N38" s="172"/>
      <c r="O38" s="172"/>
      <c r="P38" s="172"/>
      <c r="Q38" s="172"/>
      <c r="R38" s="171"/>
      <c r="S38" s="172"/>
      <c r="T38" s="173"/>
      <c r="U38" s="171"/>
      <c r="V38" s="172"/>
      <c r="W38" s="173"/>
    </row>
    <row r="39" spans="2:23" ht="14.25">
      <c r="B39" s="174">
        <v>40</v>
      </c>
      <c r="C39" s="174">
        <v>10</v>
      </c>
      <c r="D39" s="172" t="s">
        <v>355</v>
      </c>
      <c r="E39" s="172"/>
      <c r="F39" s="172"/>
      <c r="G39" s="172"/>
      <c r="H39" s="172"/>
      <c r="I39" s="172"/>
      <c r="J39" s="172"/>
      <c r="K39" s="172"/>
      <c r="L39" s="172"/>
      <c r="M39" s="172"/>
      <c r="N39" s="172">
        <v>0.5</v>
      </c>
      <c r="O39" s="172"/>
      <c r="P39" s="172">
        <v>1</v>
      </c>
      <c r="Q39" s="172"/>
      <c r="R39" s="171"/>
      <c r="S39" s="172"/>
      <c r="T39" s="173"/>
      <c r="U39" s="171"/>
      <c r="V39" s="172"/>
      <c r="W39" s="173"/>
    </row>
    <row r="40" spans="2:23" ht="14.25">
      <c r="B40" s="174"/>
      <c r="C40" s="174"/>
      <c r="D40" s="172" t="s">
        <v>356</v>
      </c>
      <c r="E40" s="172"/>
      <c r="F40" s="172"/>
      <c r="G40" s="172"/>
      <c r="H40" s="172"/>
      <c r="I40" s="172"/>
      <c r="J40" s="172"/>
      <c r="K40" s="172"/>
      <c r="L40" s="172"/>
      <c r="M40" s="172"/>
      <c r="N40" s="172"/>
      <c r="O40" s="172"/>
      <c r="P40" s="172"/>
      <c r="Q40" s="172"/>
      <c r="R40" s="171"/>
      <c r="S40" s="172"/>
      <c r="T40" s="173"/>
      <c r="U40" s="171"/>
      <c r="V40" s="172"/>
      <c r="W40" s="173"/>
    </row>
    <row r="41" spans="2:23" ht="14.25">
      <c r="B41" s="163"/>
      <c r="C41" s="163"/>
      <c r="D41" s="157"/>
      <c r="E41" s="157"/>
      <c r="F41" s="157"/>
      <c r="G41" s="157"/>
      <c r="H41" s="157"/>
      <c r="I41" s="157"/>
      <c r="J41" s="157"/>
      <c r="K41" s="157"/>
      <c r="L41" s="157"/>
      <c r="M41" s="157"/>
      <c r="N41" s="157"/>
      <c r="O41" s="157"/>
      <c r="P41" s="157"/>
      <c r="Q41" s="157"/>
      <c r="R41" s="158"/>
      <c r="S41" s="157"/>
      <c r="T41" s="159"/>
      <c r="U41" s="158"/>
      <c r="V41" s="157"/>
      <c r="W41" s="159"/>
    </row>
    <row r="42" spans="2:23" ht="14.25">
      <c r="B42" s="163">
        <v>50</v>
      </c>
      <c r="C42" s="163">
        <v>60</v>
      </c>
      <c r="D42" s="157" t="s">
        <v>357</v>
      </c>
      <c r="E42" s="157"/>
      <c r="F42" s="157"/>
      <c r="G42" s="157"/>
      <c r="H42" s="157"/>
      <c r="I42" s="157"/>
      <c r="J42" s="157"/>
      <c r="K42" s="157"/>
      <c r="L42" s="157"/>
      <c r="M42" s="157"/>
      <c r="N42" s="157">
        <v>0</v>
      </c>
      <c r="O42" s="157"/>
      <c r="P42" s="157">
        <v>0.1</v>
      </c>
      <c r="Q42" s="157"/>
      <c r="R42" s="158"/>
      <c r="S42" s="157"/>
      <c r="T42" s="159"/>
      <c r="U42" s="158"/>
      <c r="V42" s="157"/>
      <c r="W42" s="159"/>
    </row>
    <row r="43" spans="2:23" ht="14.25">
      <c r="B43" s="163"/>
      <c r="C43" s="163"/>
      <c r="D43" s="157"/>
      <c r="E43" s="157"/>
      <c r="F43" s="157"/>
      <c r="G43" s="157"/>
      <c r="H43" s="157"/>
      <c r="I43" s="157"/>
      <c r="J43" s="157"/>
      <c r="K43" s="157"/>
      <c r="L43" s="157"/>
      <c r="M43" s="157"/>
      <c r="N43" s="157"/>
      <c r="O43" s="157"/>
      <c r="P43" s="157"/>
      <c r="Q43" s="157"/>
      <c r="R43" s="158"/>
      <c r="S43" s="157"/>
      <c r="T43" s="159"/>
      <c r="U43" s="158"/>
      <c r="V43" s="157"/>
      <c r="W43" s="159"/>
    </row>
    <row r="44" spans="2:23" ht="14.25">
      <c r="B44" s="164"/>
      <c r="C44" s="164"/>
      <c r="D44" s="167"/>
      <c r="E44" s="167"/>
      <c r="F44" s="167"/>
      <c r="G44" s="167"/>
      <c r="H44" s="167"/>
      <c r="I44" s="167"/>
      <c r="J44" s="167"/>
      <c r="K44" s="167"/>
      <c r="L44" s="167"/>
      <c r="M44" s="167"/>
      <c r="N44" s="167"/>
      <c r="O44" s="167"/>
      <c r="P44" s="167"/>
      <c r="Q44" s="167"/>
      <c r="R44" s="166"/>
      <c r="S44" s="167"/>
      <c r="T44" s="168"/>
      <c r="U44" s="166"/>
      <c r="V44" s="167"/>
      <c r="W44" s="168"/>
    </row>
    <row r="45" spans="2:23" ht="14.25">
      <c r="B45" s="164"/>
      <c r="C45" s="164"/>
      <c r="D45" s="167"/>
      <c r="E45" s="167"/>
      <c r="F45" s="167"/>
      <c r="G45" s="167"/>
      <c r="H45" s="167"/>
      <c r="I45" s="167"/>
      <c r="J45" s="167"/>
      <c r="K45" s="167"/>
      <c r="L45" s="167"/>
      <c r="M45" s="167"/>
      <c r="N45" s="167"/>
      <c r="O45" s="167"/>
      <c r="P45" s="167"/>
      <c r="Q45" s="167"/>
      <c r="R45" s="166"/>
      <c r="S45" s="167"/>
      <c r="T45" s="168"/>
      <c r="U45" s="166"/>
      <c r="V45" s="167"/>
      <c r="W45" s="168"/>
    </row>
    <row r="46" spans="2:23" ht="14.25">
      <c r="B46" s="164"/>
      <c r="C46" s="164"/>
      <c r="D46" s="167"/>
      <c r="E46" s="167"/>
      <c r="F46" s="167"/>
      <c r="G46" s="167"/>
      <c r="H46" s="167"/>
      <c r="I46" s="167"/>
      <c r="J46" s="167"/>
      <c r="K46" s="167"/>
      <c r="L46" s="167"/>
      <c r="M46" s="167"/>
      <c r="N46" s="167"/>
      <c r="O46" s="167"/>
      <c r="P46" s="167"/>
      <c r="Q46" s="167"/>
      <c r="R46" s="166"/>
      <c r="S46" s="167"/>
      <c r="T46" s="168"/>
      <c r="U46" s="166"/>
      <c r="V46" s="167"/>
      <c r="W46" s="168"/>
    </row>
    <row r="47" spans="2:23" ht="14.25">
      <c r="B47" s="163"/>
      <c r="C47" s="163"/>
      <c r="D47" s="157"/>
      <c r="E47" s="157"/>
      <c r="F47" s="157"/>
      <c r="G47" s="157"/>
      <c r="H47" s="157"/>
      <c r="I47" s="157"/>
      <c r="J47" s="157"/>
      <c r="K47" s="157"/>
      <c r="L47" s="157"/>
      <c r="M47" s="157"/>
      <c r="N47" s="157"/>
      <c r="O47" s="157"/>
      <c r="P47" s="157"/>
      <c r="Q47" s="157"/>
      <c r="R47" s="158"/>
      <c r="S47" s="157"/>
      <c r="T47" s="159"/>
      <c r="U47" s="158"/>
      <c r="V47" s="157"/>
      <c r="W47" s="159"/>
    </row>
    <row r="48" spans="2:23" ht="14.25">
      <c r="B48" s="163"/>
      <c r="C48" s="163"/>
      <c r="D48" s="157"/>
      <c r="E48" s="157"/>
      <c r="F48" s="157"/>
      <c r="G48" s="157"/>
      <c r="H48" s="157"/>
      <c r="I48" s="157"/>
      <c r="J48" s="157"/>
      <c r="K48" s="157"/>
      <c r="L48" s="157"/>
      <c r="M48" s="157"/>
      <c r="N48" s="157"/>
      <c r="O48" s="157"/>
      <c r="P48" s="157"/>
      <c r="Q48" s="157"/>
      <c r="R48" s="158"/>
      <c r="S48" s="157"/>
      <c r="T48" s="159"/>
      <c r="U48" s="158"/>
      <c r="V48" s="157"/>
      <c r="W48" s="159"/>
    </row>
    <row r="49" spans="2:23" ht="14.25">
      <c r="B49" s="163"/>
      <c r="C49" s="163"/>
      <c r="D49" s="157"/>
      <c r="E49" s="157"/>
      <c r="F49" s="157"/>
      <c r="G49" s="157"/>
      <c r="H49" s="157"/>
      <c r="I49" s="157"/>
      <c r="J49" s="157"/>
      <c r="K49" s="157"/>
      <c r="L49" s="157"/>
      <c r="M49" s="157"/>
      <c r="N49" s="157"/>
      <c r="O49" s="157"/>
      <c r="P49" s="157"/>
      <c r="Q49" s="157"/>
      <c r="R49" s="158"/>
      <c r="S49" s="157"/>
      <c r="T49" s="159"/>
      <c r="U49" s="158"/>
      <c r="V49" s="157"/>
      <c r="W49" s="159"/>
    </row>
    <row r="50" spans="2:23" ht="14.25">
      <c r="B50" s="164"/>
      <c r="C50" s="164"/>
      <c r="D50" s="167"/>
      <c r="E50" s="167"/>
      <c r="F50" s="167"/>
      <c r="G50" s="167"/>
      <c r="H50" s="167"/>
      <c r="I50" s="167"/>
      <c r="J50" s="167"/>
      <c r="K50" s="167"/>
      <c r="L50" s="167"/>
      <c r="M50" s="167"/>
      <c r="N50" s="167"/>
      <c r="O50" s="167"/>
      <c r="P50" s="167"/>
      <c r="Q50" s="167"/>
      <c r="R50" s="166"/>
      <c r="S50" s="167"/>
      <c r="T50" s="168"/>
      <c r="U50" s="166"/>
      <c r="V50" s="167"/>
      <c r="W50" s="168"/>
    </row>
    <row r="51" spans="2:23" ht="14.25">
      <c r="B51" s="164"/>
      <c r="C51" s="164"/>
      <c r="D51" s="167"/>
      <c r="E51" s="167"/>
      <c r="F51" s="167"/>
      <c r="G51" s="167"/>
      <c r="H51" s="167"/>
      <c r="I51" s="167"/>
      <c r="J51" s="167"/>
      <c r="K51" s="167"/>
      <c r="L51" s="167"/>
      <c r="M51" s="167"/>
      <c r="N51" s="167"/>
      <c r="O51" s="167"/>
      <c r="P51" s="167"/>
      <c r="Q51" s="167"/>
      <c r="R51" s="166"/>
      <c r="S51" s="167"/>
      <c r="T51" s="168"/>
      <c r="U51" s="166"/>
      <c r="V51" s="167"/>
      <c r="W51" s="168"/>
    </row>
    <row r="52" spans="2:23" ht="15" thickBot="1">
      <c r="B52" s="175"/>
      <c r="C52" s="175"/>
      <c r="D52" s="176"/>
      <c r="E52" s="176"/>
      <c r="F52" s="176"/>
      <c r="G52" s="176"/>
      <c r="H52" s="176"/>
      <c r="I52" s="176"/>
      <c r="J52" s="176"/>
      <c r="K52" s="176"/>
      <c r="L52" s="176"/>
      <c r="M52" s="177" t="s">
        <v>24</v>
      </c>
      <c r="N52" s="176">
        <f>SUM(N29:N50)</f>
        <v>0.5</v>
      </c>
      <c r="O52" s="176"/>
      <c r="P52" s="176">
        <f>SUM(P29:P50)</f>
        <v>1.9000000000000001</v>
      </c>
      <c r="Q52" s="176"/>
      <c r="R52" s="178"/>
      <c r="S52" s="176"/>
      <c r="T52" s="179"/>
      <c r="U52" s="178"/>
      <c r="V52" s="176"/>
      <c r="W52" s="179"/>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19.xml><?xml version="1.0" encoding="utf-8"?>
<worksheet xmlns="http://schemas.openxmlformats.org/spreadsheetml/2006/main" xmlns:r="http://schemas.openxmlformats.org/officeDocument/2006/relationships">
  <dimension ref="B2:W51"/>
  <sheetViews>
    <sheetView zoomScale="70" zoomScaleNormal="70" workbookViewId="0" topLeftCell="A13">
      <selection activeCell="P39" sqref="P39"/>
    </sheetView>
  </sheetViews>
  <sheetFormatPr defaultColWidth="9.140625" defaultRowHeight="15"/>
  <cols>
    <col min="1" max="1" width="0.85546875" style="29" customWidth="1"/>
    <col min="2" max="3" width="7.28125" style="29" customWidth="1"/>
    <col min="4" max="6" width="3.8515625" style="29" customWidth="1"/>
    <col min="7" max="7" width="4.7109375" style="29" customWidth="1"/>
    <col min="8"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412</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6" t="s">
        <v>335</v>
      </c>
      <c r="D7" s="217"/>
      <c r="E7" s="217"/>
      <c r="F7" s="217"/>
      <c r="G7" s="217"/>
      <c r="H7" s="217"/>
      <c r="I7" s="217"/>
      <c r="J7" s="217"/>
      <c r="K7" s="217"/>
      <c r="L7" s="217"/>
      <c r="M7" s="217"/>
      <c r="N7" s="217"/>
      <c r="O7" s="217"/>
      <c r="P7" s="217"/>
      <c r="Q7" s="217"/>
      <c r="R7" s="218"/>
      <c r="S7" s="36"/>
      <c r="T7" s="36"/>
      <c r="U7" s="36"/>
      <c r="V7" s="36"/>
      <c r="W7" s="39"/>
    </row>
    <row r="8" spans="2:23" ht="15.75" thickBot="1">
      <c r="B8" s="35"/>
      <c r="C8" s="216" t="s">
        <v>336</v>
      </c>
      <c r="D8" s="217"/>
      <c r="E8" s="217"/>
      <c r="F8" s="217"/>
      <c r="G8" s="217"/>
      <c r="H8" s="217"/>
      <c r="I8" s="217"/>
      <c r="J8" s="217"/>
      <c r="K8" s="217"/>
      <c r="L8" s="217"/>
      <c r="M8" s="217"/>
      <c r="N8" s="217"/>
      <c r="O8" s="217"/>
      <c r="P8" s="217"/>
      <c r="Q8" s="217"/>
      <c r="R8" s="218"/>
      <c r="S8" s="36"/>
      <c r="T8" s="36"/>
      <c r="U8" s="36"/>
      <c r="V8" s="36"/>
      <c r="W8" s="39"/>
    </row>
    <row r="9" spans="2:23" ht="22.5" customHeight="1">
      <c r="B9" s="35"/>
      <c r="C9" s="37" t="s">
        <v>1</v>
      </c>
      <c r="D9" s="66" t="str">
        <f>INDEX(BOM!I:I,MATCH($P$3,BOM!$P:$P,0),1)</f>
        <v>            114318-00S</v>
      </c>
      <c r="E9" s="36"/>
      <c r="F9" s="36"/>
      <c r="G9" s="36"/>
      <c r="H9" s="36"/>
      <c r="I9" s="36"/>
      <c r="J9" s="36"/>
      <c r="K9" s="36"/>
      <c r="L9" s="36"/>
      <c r="M9" s="36"/>
      <c r="N9" s="40" t="s">
        <v>2</v>
      </c>
      <c r="O9" s="36"/>
      <c r="P9" s="135" t="str">
        <f>INDEX(BOM!O:O,MATCH($P$3,BOM!$P:$P,0),1)</f>
        <v>11/22/10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PLATE, REDUCER,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116</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114318-00S</v>
      </c>
      <c r="H19" s="29" t="str">
        <f>D11</f>
        <v>PLATE, REDUCER, ADAPTER A-18</v>
      </c>
      <c r="Q19" s="29" t="s">
        <v>66</v>
      </c>
    </row>
    <row r="20" spans="2:17" ht="14.25">
      <c r="B20" s="47"/>
      <c r="D20" s="29" t="s">
        <v>117</v>
      </c>
      <c r="H20" s="29" t="s">
        <v>119</v>
      </c>
      <c r="Q20" s="29" t="s">
        <v>66</v>
      </c>
    </row>
    <row r="21" spans="2:3" ht="14.25">
      <c r="B21" s="47" t="s">
        <v>11</v>
      </c>
      <c r="C21" s="29" t="s">
        <v>15</v>
      </c>
    </row>
    <row r="22" spans="2:4" ht="14.25">
      <c r="B22" s="47" t="s">
        <v>11</v>
      </c>
      <c r="C22" s="49" t="s">
        <v>13</v>
      </c>
      <c r="D22" s="96"/>
    </row>
    <row r="23" ht="14.25">
      <c r="B23" s="47"/>
    </row>
    <row r="24" spans="2:17" ht="14.25">
      <c r="B24" s="47" t="s">
        <v>11</v>
      </c>
      <c r="C24" s="29" t="s">
        <v>16</v>
      </c>
      <c r="Q24" s="29" t="s">
        <v>4</v>
      </c>
    </row>
    <row r="25" spans="2:17" ht="14.25">
      <c r="B25" s="47"/>
      <c r="C25" s="66" t="str">
        <f>INDEX(BOM!I:I,MATCH($P$3,BOM!$P:$P,0)+1,1)</f>
        <v>                114318-00SL</v>
      </c>
      <c r="H25" s="66" t="str">
        <f>INDEX(BOM!J:J,MATCH($P$3,BOM!$P:$P,0)+1,1)</f>
        <v>FORGING, 1.75 THK, 61.10 ID, 72.25 OD</v>
      </c>
      <c r="Q25" s="66">
        <f>INDEX(BOM!M:M,MATCH($P$3,BOM!$P:$P,0)+1,1)</f>
        <v>1</v>
      </c>
    </row>
    <row r="26" ht="15" thickBot="1">
      <c r="B26" s="47"/>
    </row>
    <row r="27" spans="2:23" ht="15" thickBot="1">
      <c r="B27" s="151" t="s">
        <v>17</v>
      </c>
      <c r="C27" s="150" t="s">
        <v>18</v>
      </c>
      <c r="D27" s="153" t="s">
        <v>19</v>
      </c>
      <c r="E27" s="153"/>
      <c r="F27" s="153"/>
      <c r="G27" s="153"/>
      <c r="H27" s="153"/>
      <c r="I27" s="153"/>
      <c r="J27" s="153"/>
      <c r="K27" s="153"/>
      <c r="L27" s="153"/>
      <c r="M27" s="153"/>
      <c r="N27" s="153" t="s">
        <v>20</v>
      </c>
      <c r="O27" s="153"/>
      <c r="P27" s="153" t="s">
        <v>21</v>
      </c>
      <c r="Q27" s="155"/>
      <c r="R27" s="152"/>
      <c r="S27" s="154" t="s">
        <v>22</v>
      </c>
      <c r="T27" s="155"/>
      <c r="U27" s="153"/>
      <c r="V27" s="154" t="s">
        <v>23</v>
      </c>
      <c r="W27" s="155"/>
    </row>
    <row r="28" spans="2:23" ht="14.25">
      <c r="B28" s="156"/>
      <c r="C28" s="163"/>
      <c r="D28" s="157"/>
      <c r="E28" s="157"/>
      <c r="F28" s="157"/>
      <c r="G28" s="157"/>
      <c r="H28" s="157"/>
      <c r="I28" s="157"/>
      <c r="J28" s="157"/>
      <c r="K28" s="157"/>
      <c r="L28" s="157"/>
      <c r="M28" s="157"/>
      <c r="N28" s="157"/>
      <c r="O28" s="157"/>
      <c r="P28" s="157"/>
      <c r="Q28" s="157"/>
      <c r="R28" s="160"/>
      <c r="S28" s="161"/>
      <c r="T28" s="162"/>
      <c r="U28" s="160"/>
      <c r="V28" s="161"/>
      <c r="W28" s="162"/>
    </row>
    <row r="29" spans="2:23" ht="14.25">
      <c r="B29" s="163">
        <v>10</v>
      </c>
      <c r="C29" s="163">
        <v>60</v>
      </c>
      <c r="D29" s="157" t="s">
        <v>326</v>
      </c>
      <c r="E29" s="157"/>
      <c r="F29" s="157"/>
      <c r="G29" s="157"/>
      <c r="H29" s="157"/>
      <c r="I29" s="157"/>
      <c r="J29" s="157"/>
      <c r="K29" s="157"/>
      <c r="L29" s="157"/>
      <c r="M29" s="157"/>
      <c r="N29" s="157">
        <v>0</v>
      </c>
      <c r="O29" s="157"/>
      <c r="P29" s="157">
        <v>0</v>
      </c>
      <c r="Q29" s="157"/>
      <c r="R29" s="158"/>
      <c r="S29" s="157"/>
      <c r="T29" s="159"/>
      <c r="U29" s="158"/>
      <c r="V29" s="157"/>
      <c r="W29" s="159"/>
    </row>
    <row r="30" spans="2:23" ht="14.25">
      <c r="B30" s="163"/>
      <c r="C30" s="163"/>
      <c r="D30" s="157"/>
      <c r="E30" s="157"/>
      <c r="F30" s="157"/>
      <c r="G30" s="157"/>
      <c r="H30" s="157"/>
      <c r="I30" s="157"/>
      <c r="J30" s="157"/>
      <c r="K30" s="157"/>
      <c r="L30" s="157"/>
      <c r="M30" s="157"/>
      <c r="N30" s="157"/>
      <c r="O30" s="157"/>
      <c r="P30" s="157"/>
      <c r="Q30" s="157"/>
      <c r="R30" s="158"/>
      <c r="S30" s="157"/>
      <c r="T30" s="159"/>
      <c r="U30" s="158"/>
      <c r="V30" s="157"/>
      <c r="W30" s="159"/>
    </row>
    <row r="31" spans="2:23" ht="14.25">
      <c r="B31" s="193"/>
      <c r="C31" s="193"/>
      <c r="D31" s="165"/>
      <c r="E31" s="165"/>
      <c r="F31" s="165"/>
      <c r="G31" s="165"/>
      <c r="H31" s="165"/>
      <c r="I31" s="165"/>
      <c r="J31" s="165"/>
      <c r="K31" s="165"/>
      <c r="L31" s="165"/>
      <c r="M31" s="165"/>
      <c r="N31" s="165"/>
      <c r="O31" s="165"/>
      <c r="P31" s="165"/>
      <c r="Q31" s="165"/>
      <c r="R31" s="166"/>
      <c r="S31" s="167"/>
      <c r="T31" s="168"/>
      <c r="U31" s="166"/>
      <c r="V31" s="167"/>
      <c r="W31" s="168"/>
    </row>
    <row r="32" spans="2:23" ht="14.25">
      <c r="B32" s="164">
        <v>20</v>
      </c>
      <c r="C32" s="164">
        <v>47</v>
      </c>
      <c r="D32" s="165" t="s">
        <v>329</v>
      </c>
      <c r="E32" s="165"/>
      <c r="F32" s="165"/>
      <c r="G32" s="165"/>
      <c r="H32" s="165"/>
      <c r="I32" s="165"/>
      <c r="J32" s="165"/>
      <c r="K32" s="165"/>
      <c r="L32" s="165"/>
      <c r="M32" s="165"/>
      <c r="N32" s="165">
        <v>0</v>
      </c>
      <c r="O32" s="165"/>
      <c r="P32" s="165">
        <v>0.1</v>
      </c>
      <c r="Q32" s="165"/>
      <c r="R32" s="166"/>
      <c r="S32" s="167"/>
      <c r="T32" s="168"/>
      <c r="U32" s="166"/>
      <c r="V32" s="167"/>
      <c r="W32" s="168"/>
    </row>
    <row r="33" spans="2:23" ht="14.25">
      <c r="B33" s="169"/>
      <c r="C33" s="169"/>
      <c r="D33" s="170" t="s">
        <v>330</v>
      </c>
      <c r="E33" s="170"/>
      <c r="F33" s="170"/>
      <c r="G33" s="170"/>
      <c r="H33" s="170"/>
      <c r="I33" s="170"/>
      <c r="J33" s="170"/>
      <c r="K33" s="170"/>
      <c r="L33" s="170"/>
      <c r="M33" s="170"/>
      <c r="N33" s="170"/>
      <c r="O33" s="170"/>
      <c r="P33" s="170"/>
      <c r="Q33" s="170"/>
      <c r="R33" s="171"/>
      <c r="S33" s="172"/>
      <c r="T33" s="173"/>
      <c r="U33" s="171"/>
      <c r="V33" s="172"/>
      <c r="W33" s="173"/>
    </row>
    <row r="34" spans="2:23" ht="14.25">
      <c r="B34" s="163"/>
      <c r="C34" s="163"/>
      <c r="D34" s="157"/>
      <c r="E34" s="157"/>
      <c r="F34" s="157"/>
      <c r="G34" s="157"/>
      <c r="H34" s="157"/>
      <c r="I34" s="157"/>
      <c r="J34" s="157"/>
      <c r="K34" s="157"/>
      <c r="L34" s="157"/>
      <c r="M34" s="157"/>
      <c r="N34" s="157"/>
      <c r="O34" s="157"/>
      <c r="P34" s="157"/>
      <c r="Q34" s="157"/>
      <c r="R34" s="158"/>
      <c r="S34" s="157"/>
      <c r="T34" s="159"/>
      <c r="U34" s="158"/>
      <c r="V34" s="157"/>
      <c r="W34" s="159"/>
    </row>
    <row r="35" spans="2:23" ht="14.25">
      <c r="B35" s="163">
        <v>30</v>
      </c>
      <c r="C35" s="163">
        <v>1</v>
      </c>
      <c r="D35" s="157" t="s">
        <v>348</v>
      </c>
      <c r="E35" s="157"/>
      <c r="F35" s="157"/>
      <c r="G35" s="157"/>
      <c r="H35" s="157"/>
      <c r="I35" s="157"/>
      <c r="J35" s="157"/>
      <c r="K35" s="157"/>
      <c r="L35" s="157"/>
      <c r="M35" s="157"/>
      <c r="N35" s="157">
        <v>0.5</v>
      </c>
      <c r="O35" s="157"/>
      <c r="P35" s="157">
        <v>3</v>
      </c>
      <c r="Q35" s="157"/>
      <c r="R35" s="158"/>
      <c r="S35" s="157"/>
      <c r="T35" s="159"/>
      <c r="U35" s="158"/>
      <c r="V35" s="157"/>
      <c r="W35" s="159"/>
    </row>
    <row r="36" spans="2:23" ht="14.25">
      <c r="B36" s="163"/>
      <c r="C36" s="163"/>
      <c r="D36" s="157" t="s">
        <v>349</v>
      </c>
      <c r="E36" s="157"/>
      <c r="F36" s="157"/>
      <c r="G36" s="157"/>
      <c r="H36" s="157"/>
      <c r="I36" s="157"/>
      <c r="J36" s="157"/>
      <c r="K36" s="157"/>
      <c r="L36" s="157"/>
      <c r="M36" s="157"/>
      <c r="N36" s="157"/>
      <c r="O36" s="157"/>
      <c r="P36" s="157"/>
      <c r="Q36" s="157"/>
      <c r="R36" s="158"/>
      <c r="S36" s="157"/>
      <c r="T36" s="159"/>
      <c r="U36" s="158"/>
      <c r="V36" s="157"/>
      <c r="W36" s="159"/>
    </row>
    <row r="37" spans="2:23" ht="14.25">
      <c r="B37" s="174"/>
      <c r="C37" s="174"/>
      <c r="D37" s="172"/>
      <c r="E37" s="172"/>
      <c r="F37" s="172"/>
      <c r="G37" s="172"/>
      <c r="H37" s="172"/>
      <c r="I37" s="172"/>
      <c r="J37" s="172"/>
      <c r="K37" s="172"/>
      <c r="L37" s="172"/>
      <c r="M37" s="172"/>
      <c r="N37" s="172"/>
      <c r="O37" s="172"/>
      <c r="P37" s="172"/>
      <c r="Q37" s="172"/>
      <c r="R37" s="171"/>
      <c r="S37" s="172"/>
      <c r="T37" s="173"/>
      <c r="U37" s="171"/>
      <c r="V37" s="172"/>
      <c r="W37" s="173"/>
    </row>
    <row r="38" spans="2:23" ht="14.25">
      <c r="B38" s="174">
        <v>40</v>
      </c>
      <c r="C38" s="174">
        <v>1</v>
      </c>
      <c r="D38" s="172" t="s">
        <v>351</v>
      </c>
      <c r="E38" s="172"/>
      <c r="F38" s="172"/>
      <c r="G38" s="172"/>
      <c r="H38" s="172"/>
      <c r="I38" s="172"/>
      <c r="J38" s="172"/>
      <c r="K38" s="172"/>
      <c r="L38" s="172"/>
      <c r="M38" s="172"/>
      <c r="N38" s="172">
        <v>0.5</v>
      </c>
      <c r="O38" s="172"/>
      <c r="P38" s="172">
        <v>3</v>
      </c>
      <c r="Q38" s="172"/>
      <c r="R38" s="171"/>
      <c r="S38" s="172"/>
      <c r="T38" s="173"/>
      <c r="U38" s="171"/>
      <c r="V38" s="172"/>
      <c r="W38" s="173"/>
    </row>
    <row r="39" spans="2:23" ht="14.25">
      <c r="B39" s="174"/>
      <c r="C39" s="174"/>
      <c r="D39" s="172" t="s">
        <v>132</v>
      </c>
      <c r="E39" s="172"/>
      <c r="F39" s="172"/>
      <c r="G39" s="172"/>
      <c r="H39" s="172"/>
      <c r="I39" s="172"/>
      <c r="J39" s="172"/>
      <c r="K39" s="172"/>
      <c r="L39" s="172"/>
      <c r="M39" s="172"/>
      <c r="N39" s="172"/>
      <c r="O39" s="172"/>
      <c r="P39" s="172"/>
      <c r="Q39" s="172"/>
      <c r="R39" s="171"/>
      <c r="S39" s="172"/>
      <c r="T39" s="173"/>
      <c r="U39" s="171"/>
      <c r="V39" s="172"/>
      <c r="W39" s="173"/>
    </row>
    <row r="40" spans="2:23" ht="14.25">
      <c r="B40" s="163"/>
      <c r="C40" s="163"/>
      <c r="D40" s="157"/>
      <c r="E40" s="157"/>
      <c r="F40" s="157"/>
      <c r="G40" s="157"/>
      <c r="H40" s="157"/>
      <c r="I40" s="157"/>
      <c r="J40" s="157"/>
      <c r="K40" s="157"/>
      <c r="L40" s="157"/>
      <c r="M40" s="157"/>
      <c r="N40" s="157"/>
      <c r="O40" s="157"/>
      <c r="P40" s="157"/>
      <c r="Q40" s="157"/>
      <c r="R40" s="158"/>
      <c r="S40" s="157"/>
      <c r="T40" s="159"/>
      <c r="U40" s="158"/>
      <c r="V40" s="157"/>
      <c r="W40" s="159"/>
    </row>
    <row r="41" spans="2:23" ht="14.25">
      <c r="B41" s="163">
        <v>50</v>
      </c>
      <c r="C41" s="163">
        <v>60</v>
      </c>
      <c r="D41" s="157" t="s">
        <v>68</v>
      </c>
      <c r="E41" s="157"/>
      <c r="F41" s="157"/>
      <c r="G41" s="157"/>
      <c r="H41" s="157"/>
      <c r="I41" s="157"/>
      <c r="J41" s="157"/>
      <c r="K41" s="157"/>
      <c r="L41" s="157"/>
      <c r="M41" s="157"/>
      <c r="N41" s="157">
        <v>0</v>
      </c>
      <c r="O41" s="157"/>
      <c r="P41" s="157">
        <v>0.1</v>
      </c>
      <c r="Q41" s="157"/>
      <c r="R41" s="158"/>
      <c r="S41" s="157"/>
      <c r="T41" s="159"/>
      <c r="U41" s="158"/>
      <c r="V41" s="157"/>
      <c r="W41" s="159"/>
    </row>
    <row r="42" spans="2:23" ht="14.25">
      <c r="B42" s="163"/>
      <c r="C42" s="163"/>
      <c r="D42" s="157"/>
      <c r="E42" s="157"/>
      <c r="F42" s="157"/>
      <c r="G42" s="157"/>
      <c r="H42" s="157"/>
      <c r="I42" s="157"/>
      <c r="J42" s="157"/>
      <c r="K42" s="157"/>
      <c r="L42" s="157"/>
      <c r="M42" s="157"/>
      <c r="N42" s="157"/>
      <c r="O42" s="157"/>
      <c r="P42" s="157"/>
      <c r="Q42" s="157"/>
      <c r="R42" s="158"/>
      <c r="S42" s="157"/>
      <c r="T42" s="159"/>
      <c r="U42" s="158"/>
      <c r="V42" s="157"/>
      <c r="W42" s="159"/>
    </row>
    <row r="43" spans="2:23" ht="14.25">
      <c r="B43" s="164"/>
      <c r="C43" s="164"/>
      <c r="D43" s="167"/>
      <c r="E43" s="167"/>
      <c r="F43" s="167"/>
      <c r="G43" s="167"/>
      <c r="H43" s="167"/>
      <c r="I43" s="167"/>
      <c r="J43" s="167"/>
      <c r="K43" s="167"/>
      <c r="L43" s="167"/>
      <c r="M43" s="167"/>
      <c r="N43" s="167"/>
      <c r="O43" s="167"/>
      <c r="P43" s="167"/>
      <c r="Q43" s="167"/>
      <c r="R43" s="166"/>
      <c r="S43" s="167"/>
      <c r="T43" s="168"/>
      <c r="U43" s="166"/>
      <c r="V43" s="167"/>
      <c r="W43" s="168"/>
    </row>
    <row r="44" spans="2:23" ht="14.25">
      <c r="B44" s="164"/>
      <c r="C44" s="164"/>
      <c r="D44" s="167"/>
      <c r="E44" s="167"/>
      <c r="F44" s="167"/>
      <c r="G44" s="167"/>
      <c r="H44" s="167"/>
      <c r="I44" s="167"/>
      <c r="J44" s="167"/>
      <c r="K44" s="167"/>
      <c r="L44" s="167"/>
      <c r="M44" s="167"/>
      <c r="N44" s="167"/>
      <c r="O44" s="167"/>
      <c r="P44" s="167"/>
      <c r="Q44" s="167"/>
      <c r="R44" s="166"/>
      <c r="S44" s="167"/>
      <c r="T44" s="168"/>
      <c r="U44" s="166"/>
      <c r="V44" s="167"/>
      <c r="W44" s="168"/>
    </row>
    <row r="45" spans="2:23" ht="14.25">
      <c r="B45" s="164"/>
      <c r="C45" s="164"/>
      <c r="D45" s="167"/>
      <c r="E45" s="167"/>
      <c r="F45" s="167"/>
      <c r="G45" s="167"/>
      <c r="H45" s="167"/>
      <c r="I45" s="167"/>
      <c r="J45" s="167"/>
      <c r="K45" s="167"/>
      <c r="L45" s="167"/>
      <c r="M45" s="167"/>
      <c r="N45" s="167"/>
      <c r="O45" s="167"/>
      <c r="P45" s="167"/>
      <c r="Q45" s="167"/>
      <c r="R45" s="166"/>
      <c r="S45" s="167"/>
      <c r="T45" s="168"/>
      <c r="U45" s="166"/>
      <c r="V45" s="167"/>
      <c r="W45" s="168"/>
    </row>
    <row r="46" spans="2:23" ht="14.25">
      <c r="B46" s="163"/>
      <c r="C46" s="163"/>
      <c r="D46" s="157"/>
      <c r="E46" s="157"/>
      <c r="F46" s="157"/>
      <c r="G46" s="157"/>
      <c r="H46" s="157"/>
      <c r="I46" s="157"/>
      <c r="J46" s="157"/>
      <c r="K46" s="157"/>
      <c r="L46" s="157"/>
      <c r="M46" s="157"/>
      <c r="N46" s="157"/>
      <c r="O46" s="157"/>
      <c r="P46" s="157"/>
      <c r="Q46" s="157"/>
      <c r="R46" s="158"/>
      <c r="S46" s="157"/>
      <c r="T46" s="159"/>
      <c r="U46" s="158"/>
      <c r="V46" s="157"/>
      <c r="W46" s="159"/>
    </row>
    <row r="47" spans="2:23" ht="14.25">
      <c r="B47" s="163"/>
      <c r="C47" s="163"/>
      <c r="D47" s="157"/>
      <c r="E47" s="157"/>
      <c r="F47" s="157"/>
      <c r="G47" s="157"/>
      <c r="H47" s="157"/>
      <c r="I47" s="157"/>
      <c r="J47" s="157"/>
      <c r="K47" s="157"/>
      <c r="L47" s="157"/>
      <c r="M47" s="157"/>
      <c r="N47" s="157"/>
      <c r="O47" s="157"/>
      <c r="P47" s="157"/>
      <c r="Q47" s="157"/>
      <c r="R47" s="158"/>
      <c r="S47" s="157"/>
      <c r="T47" s="159"/>
      <c r="U47" s="158"/>
      <c r="V47" s="157"/>
      <c r="W47" s="159"/>
    </row>
    <row r="48" spans="2:23" ht="14.25">
      <c r="B48" s="163"/>
      <c r="C48" s="163"/>
      <c r="D48" s="157"/>
      <c r="E48" s="157"/>
      <c r="F48" s="157"/>
      <c r="G48" s="157"/>
      <c r="H48" s="157"/>
      <c r="I48" s="157"/>
      <c r="J48" s="157"/>
      <c r="K48" s="157"/>
      <c r="L48" s="157"/>
      <c r="M48" s="157"/>
      <c r="N48" s="157"/>
      <c r="O48" s="157"/>
      <c r="P48" s="157"/>
      <c r="Q48" s="157"/>
      <c r="R48" s="158"/>
      <c r="S48" s="157"/>
      <c r="T48" s="159"/>
      <c r="U48" s="158"/>
      <c r="V48" s="157"/>
      <c r="W48" s="159"/>
    </row>
    <row r="49" spans="2:23" ht="14.25">
      <c r="B49" s="164"/>
      <c r="C49" s="164"/>
      <c r="D49" s="167"/>
      <c r="E49" s="167"/>
      <c r="F49" s="167"/>
      <c r="G49" s="167"/>
      <c r="H49" s="167"/>
      <c r="I49" s="167"/>
      <c r="J49" s="167"/>
      <c r="K49" s="167"/>
      <c r="L49" s="167"/>
      <c r="M49" s="167"/>
      <c r="N49" s="167"/>
      <c r="O49" s="167"/>
      <c r="P49" s="167"/>
      <c r="Q49" s="167"/>
      <c r="R49" s="166"/>
      <c r="S49" s="167"/>
      <c r="T49" s="168"/>
      <c r="U49" s="166"/>
      <c r="V49" s="167"/>
      <c r="W49" s="168"/>
    </row>
    <row r="50" spans="2:23" ht="14.25">
      <c r="B50" s="164"/>
      <c r="C50" s="164"/>
      <c r="D50" s="167"/>
      <c r="E50" s="167"/>
      <c r="F50" s="167"/>
      <c r="G50" s="167"/>
      <c r="H50" s="167"/>
      <c r="I50" s="167"/>
      <c r="J50" s="167"/>
      <c r="K50" s="167"/>
      <c r="L50" s="167"/>
      <c r="M50" s="167"/>
      <c r="N50" s="167"/>
      <c r="O50" s="167"/>
      <c r="P50" s="167"/>
      <c r="Q50" s="167"/>
      <c r="R50" s="166"/>
      <c r="S50" s="167"/>
      <c r="T50" s="168"/>
      <c r="U50" s="166"/>
      <c r="V50" s="167"/>
      <c r="W50" s="168"/>
    </row>
    <row r="51" spans="2:23" ht="15" thickBot="1">
      <c r="B51" s="175"/>
      <c r="C51" s="175"/>
      <c r="D51" s="176"/>
      <c r="E51" s="176"/>
      <c r="F51" s="176"/>
      <c r="G51" s="176"/>
      <c r="H51" s="176"/>
      <c r="I51" s="176"/>
      <c r="J51" s="176"/>
      <c r="K51" s="176"/>
      <c r="L51" s="176"/>
      <c r="M51" s="177" t="s">
        <v>24</v>
      </c>
      <c r="N51" s="176">
        <f>SUM(N28:N49)</f>
        <v>1</v>
      </c>
      <c r="O51" s="176"/>
      <c r="P51" s="176">
        <f>SUM(P28:P49)</f>
        <v>6.199999999999999</v>
      </c>
      <c r="Q51" s="176"/>
      <c r="R51" s="178"/>
      <c r="S51" s="176"/>
      <c r="T51" s="179"/>
      <c r="U51" s="178"/>
      <c r="V51" s="176"/>
      <c r="W51" s="179"/>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dimension ref="A1:AA28"/>
  <sheetViews>
    <sheetView zoomScale="85" zoomScaleNormal="85" zoomScalePageLayoutView="0" workbookViewId="0" topLeftCell="A1">
      <selection activeCell="D7" sqref="D7"/>
    </sheetView>
  </sheetViews>
  <sheetFormatPr defaultColWidth="9.140625" defaultRowHeight="15"/>
  <cols>
    <col min="1" max="1" width="17.28125" style="86" customWidth="1"/>
    <col min="2" max="3" width="4.7109375" style="0" hidden="1" customWidth="1"/>
    <col min="4" max="4" width="26.8515625" style="0" customWidth="1"/>
    <col min="5" max="5" width="12.140625" style="0" bestFit="1" customWidth="1"/>
    <col min="7" max="10" width="10.8515625" style="0" customWidth="1"/>
    <col min="18" max="18" width="19.28125" style="0" customWidth="1"/>
  </cols>
  <sheetData>
    <row r="1" spans="6:11" ht="45">
      <c r="F1" s="69" t="s">
        <v>44</v>
      </c>
      <c r="G1" s="70">
        <f>SUM(G7:G86)</f>
        <v>45</v>
      </c>
      <c r="H1" s="70">
        <f>SUM(H7:H86)</f>
        <v>22.95</v>
      </c>
      <c r="I1" s="70">
        <f>SUM(I7:I86)</f>
        <v>12.349999999999998</v>
      </c>
      <c r="J1" s="70">
        <f>SUM(J7:J86)</f>
        <v>17.5</v>
      </c>
      <c r="K1" s="71">
        <f>SUM(K7:K86)</f>
        <v>97.79999999999998</v>
      </c>
    </row>
    <row r="2" spans="6:11" ht="21">
      <c r="F2" s="72"/>
      <c r="G2" s="73"/>
      <c r="H2" s="73"/>
      <c r="I2" s="73"/>
      <c r="J2" s="73"/>
      <c r="K2" s="74"/>
    </row>
    <row r="3" spans="6:14" ht="21" hidden="1">
      <c r="F3" s="75"/>
      <c r="G3" s="76"/>
      <c r="H3" s="76"/>
      <c r="I3" s="76"/>
      <c r="J3" s="76"/>
      <c r="K3" s="77"/>
      <c r="N3" s="78" t="s">
        <v>45</v>
      </c>
    </row>
    <row r="4" spans="14:27" ht="30" hidden="1">
      <c r="N4" t="s">
        <v>46</v>
      </c>
      <c r="O4" t="s">
        <v>47</v>
      </c>
      <c r="P4" t="s">
        <v>48</v>
      </c>
      <c r="Q4" t="s">
        <v>49</v>
      </c>
      <c r="R4" t="s">
        <v>50</v>
      </c>
      <c r="S4" t="s">
        <v>51</v>
      </c>
      <c r="T4" s="79" t="s">
        <v>52</v>
      </c>
      <c r="U4" t="s">
        <v>53</v>
      </c>
      <c r="V4" t="s">
        <v>54</v>
      </c>
      <c r="W4" t="s">
        <v>55</v>
      </c>
      <c r="X4" s="79" t="s">
        <v>56</v>
      </c>
      <c r="Y4" s="79" t="s">
        <v>57</v>
      </c>
      <c r="Z4" t="s">
        <v>58</v>
      </c>
      <c r="AA4" s="79" t="s">
        <v>59</v>
      </c>
    </row>
    <row r="5" spans="7:27" ht="15" hidden="1">
      <c r="G5">
        <f>HLOOKUP(G6,$O4:$AA5,2,FALSE)</f>
        <v>1</v>
      </c>
      <c r="H5">
        <f>HLOOKUP(H6,$O4:$AA5,2,FALSE)</f>
        <v>10</v>
      </c>
      <c r="I5">
        <f>HLOOKUP(I6,$O4:$AA5,2,FALSE)</f>
        <v>20</v>
      </c>
      <c r="J5">
        <f>HLOOKUP(J6,$O4:$AA5,2,FALSE)</f>
        <v>30</v>
      </c>
      <c r="N5" t="s">
        <v>60</v>
      </c>
      <c r="O5">
        <v>1</v>
      </c>
      <c r="P5">
        <v>10</v>
      </c>
      <c r="Q5">
        <v>20</v>
      </c>
      <c r="R5">
        <v>30</v>
      </c>
      <c r="S5">
        <v>50</v>
      </c>
      <c r="T5">
        <v>43</v>
      </c>
      <c r="U5">
        <v>46</v>
      </c>
      <c r="V5">
        <v>47</v>
      </c>
      <c r="W5">
        <v>49</v>
      </c>
      <c r="X5">
        <v>60</v>
      </c>
      <c r="Y5">
        <v>40</v>
      </c>
      <c r="Z5">
        <v>44</v>
      </c>
      <c r="AA5">
        <v>45</v>
      </c>
    </row>
    <row r="6" spans="1:17" s="80" customFormat="1" ht="60">
      <c r="A6" s="87" t="s">
        <v>61</v>
      </c>
      <c r="B6" s="84"/>
      <c r="C6" s="84"/>
      <c r="D6" s="84" t="s">
        <v>65</v>
      </c>
      <c r="E6" s="85" t="s">
        <v>62</v>
      </c>
      <c r="F6" s="85" t="s">
        <v>63</v>
      </c>
      <c r="G6" s="85" t="s">
        <v>47</v>
      </c>
      <c r="H6" s="85" t="s">
        <v>48</v>
      </c>
      <c r="I6" s="85" t="s">
        <v>49</v>
      </c>
      <c r="J6" s="85" t="s">
        <v>50</v>
      </c>
      <c r="K6" s="85" t="s">
        <v>64</v>
      </c>
      <c r="O6" s="81"/>
      <c r="P6" s="81"/>
      <c r="Q6" s="81"/>
    </row>
    <row r="7" spans="1:11" ht="26.25">
      <c r="A7" s="88" t="s">
        <v>396</v>
      </c>
      <c r="B7" s="82" t="str">
        <f>IF(ISBLANK(A7),"",RIGHT(A7,LEN(A7)-FIND("/",A7)))</f>
        <v>1</v>
      </c>
      <c r="C7" s="82">
        <f ca="1">MATCH("Total:",INDIRECT("'"&amp;$B7&amp;"'"&amp;"!M:M"),0)</f>
        <v>107</v>
      </c>
      <c r="D7" s="90" t="str">
        <f aca="true" ca="1" t="shared" si="0" ref="D7:D28">IF(ISBLANK($A7),"",INDIRECT("'"&amp;$B7&amp;"'"&amp;"!D11"))</f>
        <v>ASSEMBLY, FINAL, ADAPTER A-18</v>
      </c>
      <c r="E7" s="83">
        <f ca="1">IF(ISBLANK($A7),"",INDIRECT("'"&amp;$B7&amp;"'"&amp;"!N"&amp;$C7))</f>
        <v>9.55</v>
      </c>
      <c r="F7" s="83">
        <f ca="1">IF(ISBLANK($A7),"",INDIRECT("'"&amp;$B7&amp;"'"&amp;"!P"&amp;$C7))</f>
        <v>47</v>
      </c>
      <c r="G7" s="89">
        <f ca="1">IF(ISBLANK($A7),"",SUMIF(INDIRECT("'"&amp;$B7&amp;"'"&amp;"!C:C"),G$5,INDIRECT("'"&amp;$B7&amp;"'"&amp;"!N:N"))+SUMIF(INDIRECT("'"&amp;$B7&amp;"'"&amp;"!C:C"),G$5,INDIRECT("'"&amp;$B7&amp;"'"&amp;"!P:P")))</f>
        <v>0</v>
      </c>
      <c r="H7" s="89">
        <f ca="1">IF(ISBLANK($A7),"",SUMIF(INDIRECT("'"&amp;$B7&amp;"'"&amp;"!C:C"),H$5,INDIRECT("'"&amp;$B7&amp;"'"&amp;"!N:N"))+SUMIF(INDIRECT("'"&amp;$B7&amp;"'"&amp;"!C:C"),H$5,INDIRECT("'"&amp;$B7&amp;"'"&amp;"!P:P")))</f>
        <v>0</v>
      </c>
      <c r="I7" s="89">
        <f ca="1">IF(ISBLANK($A7),"",SUMIF(INDIRECT("'"&amp;$B7&amp;"'"&amp;"!C:C"),I$5,INDIRECT("'"&amp;$B7&amp;"'"&amp;"!N:N"))+SUMIF(INDIRECT("'"&amp;$B7&amp;"'"&amp;"!C:C"),I$5,INDIRECT("'"&amp;$B7&amp;"'"&amp;"!P:P")))</f>
        <v>6.6</v>
      </c>
      <c r="J7" s="89">
        <f ca="1">IF(ISBLANK($A7),"",SUMIF(INDIRECT("'"&amp;$B7&amp;"'"&amp;"!C:C"),J$5,INDIRECT("'"&amp;$B7&amp;"'"&amp;"!N:N"))+SUMIF(INDIRECT("'"&amp;$B7&amp;"'"&amp;"!C:C"),J$5,INDIRECT("'"&amp;$B7&amp;"'"&amp;"!P:P")))</f>
        <v>17.5</v>
      </c>
      <c r="K7" s="76">
        <f>IF(ISBLANK($A7),"",SUM(G7:J7))</f>
        <v>24.1</v>
      </c>
    </row>
    <row r="8" spans="1:11" ht="26.25">
      <c r="A8" s="88" t="s">
        <v>397</v>
      </c>
      <c r="B8" s="82" t="str">
        <f aca="true" t="shared" si="1" ref="B8:B19">IF(ISBLANK(A8),"",RIGHT(A8,LEN(A8)-FIND("/",A8)))</f>
        <v>2</v>
      </c>
      <c r="C8" s="82">
        <f aca="true" ca="1" t="shared" si="2" ref="C8:C28">MATCH("Total:",INDIRECT("'"&amp;$B8&amp;"'"&amp;"!M:M"),0)</f>
        <v>55</v>
      </c>
      <c r="D8" s="90" t="str">
        <f ca="1" t="shared" si="0"/>
        <v>WELDMENT, ADAPTER, A-18</v>
      </c>
      <c r="E8" s="83">
        <f aca="true" ca="1" t="shared" si="3" ref="E8:E28">IF(ISBLANK($A8),"",INDIRECT("'"&amp;$B8&amp;"'"&amp;"!N"&amp;$C8))</f>
        <v>1</v>
      </c>
      <c r="F8" s="83">
        <f aca="true" ca="1" t="shared" si="4" ref="F8:F28">IF(ISBLANK($A8),"",INDIRECT("'"&amp;$B8&amp;"'"&amp;"!P"&amp;$C8))</f>
        <v>4</v>
      </c>
      <c r="G8" s="89">
        <f aca="true" ca="1" t="shared" si="5" ref="G8:J23">IF(ISBLANK($A8),"",SUMIF(INDIRECT("'"&amp;$B8&amp;"'"&amp;"!C:C"),G$5,INDIRECT("'"&amp;$B8&amp;"'"&amp;"!N:N"))+SUMIF(INDIRECT("'"&amp;$B8&amp;"'"&amp;"!C:C"),G$5,INDIRECT("'"&amp;$B8&amp;"'"&amp;"!P:P")))</f>
        <v>0</v>
      </c>
      <c r="H8" s="89">
        <f ca="1" t="shared" si="5"/>
        <v>3.85</v>
      </c>
      <c r="I8" s="89">
        <f ca="1" t="shared" si="5"/>
        <v>0</v>
      </c>
      <c r="J8" s="89">
        <f ca="1" t="shared" si="5"/>
        <v>0</v>
      </c>
      <c r="K8" s="76">
        <f aca="true" t="shared" si="6" ref="K8:K19">IF(ISBLANK($A8),"",SUM(G8:J8))</f>
        <v>3.85</v>
      </c>
    </row>
    <row r="9" spans="1:11" ht="26.25">
      <c r="A9" s="88" t="s">
        <v>398</v>
      </c>
      <c r="B9" s="82" t="str">
        <f t="shared" si="1"/>
        <v>3</v>
      </c>
      <c r="C9" s="82">
        <f ca="1" t="shared" si="2"/>
        <v>52</v>
      </c>
      <c r="D9" s="90" t="str">
        <f ca="1" t="shared" si="0"/>
        <v>BASE, TUBE, ADAPTER A-18</v>
      </c>
      <c r="E9" s="83">
        <f ca="1" t="shared" si="3"/>
        <v>1</v>
      </c>
      <c r="F9" s="83">
        <f ca="1" t="shared" si="4"/>
        <v>3.2</v>
      </c>
      <c r="G9" s="89">
        <f ca="1" t="shared" si="5"/>
        <v>4</v>
      </c>
      <c r="H9" s="89">
        <f ca="1" t="shared" si="5"/>
        <v>0</v>
      </c>
      <c r="I9" s="89">
        <f ca="1" t="shared" si="5"/>
        <v>0</v>
      </c>
      <c r="J9" s="89">
        <f ca="1" t="shared" si="5"/>
        <v>0</v>
      </c>
      <c r="K9" s="76">
        <f t="shared" si="6"/>
        <v>4</v>
      </c>
    </row>
    <row r="10" spans="1:11" ht="26.25">
      <c r="A10" s="88" t="s">
        <v>399</v>
      </c>
      <c r="B10" s="82" t="str">
        <f t="shared" si="1"/>
        <v>4</v>
      </c>
      <c r="C10" s="82">
        <f ca="1" t="shared" si="2"/>
        <v>55</v>
      </c>
      <c r="D10" s="90" t="str">
        <f ca="1" t="shared" si="0"/>
        <v>WELDMENT, BASE, ADAPTER A-18</v>
      </c>
      <c r="E10" s="83">
        <f ca="1" t="shared" si="3"/>
        <v>1.2000000000000002</v>
      </c>
      <c r="F10" s="83">
        <f ca="1" t="shared" si="4"/>
        <v>3.75</v>
      </c>
      <c r="G10" s="89">
        <f ca="1" t="shared" si="5"/>
        <v>0</v>
      </c>
      <c r="H10" s="89">
        <f ca="1" t="shared" si="5"/>
        <v>4.6</v>
      </c>
      <c r="I10" s="89">
        <f ca="1" t="shared" si="5"/>
        <v>0</v>
      </c>
      <c r="J10" s="89">
        <f ca="1" t="shared" si="5"/>
        <v>0</v>
      </c>
      <c r="K10" s="76">
        <f t="shared" si="6"/>
        <v>4.6</v>
      </c>
    </row>
    <row r="11" spans="1:11" ht="26.25">
      <c r="A11" s="88" t="s">
        <v>400</v>
      </c>
      <c r="B11" s="82" t="str">
        <f t="shared" si="1"/>
        <v>5</v>
      </c>
      <c r="C11" s="82">
        <f ca="1" t="shared" si="2"/>
        <v>52</v>
      </c>
      <c r="D11" s="90" t="str">
        <f ca="1" t="shared" si="0"/>
        <v>FLANGE, LARGE, ADAPTER A-18</v>
      </c>
      <c r="E11" s="83">
        <f ca="1" t="shared" si="3"/>
        <v>1</v>
      </c>
      <c r="F11" s="83">
        <f ca="1" t="shared" si="4"/>
        <v>6.199999999999999</v>
      </c>
      <c r="G11" s="89">
        <f ca="1" t="shared" si="5"/>
        <v>7</v>
      </c>
      <c r="H11" s="89">
        <f ca="1" t="shared" si="5"/>
        <v>0</v>
      </c>
      <c r="I11" s="89">
        <f ca="1" t="shared" si="5"/>
        <v>0</v>
      </c>
      <c r="J11" s="89">
        <f ca="1" t="shared" si="5"/>
        <v>0</v>
      </c>
      <c r="K11" s="76">
        <f t="shared" si="6"/>
        <v>7</v>
      </c>
    </row>
    <row r="12" spans="1:11" ht="26.25">
      <c r="A12" s="88" t="s">
        <v>401</v>
      </c>
      <c r="B12" s="82" t="str">
        <f t="shared" si="1"/>
        <v>6</v>
      </c>
      <c r="C12" s="82">
        <f ca="1" t="shared" si="2"/>
        <v>52</v>
      </c>
      <c r="D12" s="90" t="str">
        <f ca="1" t="shared" si="0"/>
        <v>ROLL-UP, ADAPTER A-18</v>
      </c>
      <c r="E12" s="83">
        <f ca="1" t="shared" si="3"/>
        <v>0</v>
      </c>
      <c r="F12" s="83">
        <f ca="1" t="shared" si="4"/>
        <v>0.2</v>
      </c>
      <c r="G12" s="89">
        <f ca="1" t="shared" si="5"/>
        <v>0</v>
      </c>
      <c r="H12" s="89">
        <f ca="1" t="shared" si="5"/>
        <v>0</v>
      </c>
      <c r="I12" s="89">
        <f ca="1" t="shared" si="5"/>
        <v>0</v>
      </c>
      <c r="J12" s="89">
        <f ca="1" t="shared" si="5"/>
        <v>0</v>
      </c>
      <c r="K12" s="76">
        <f t="shared" si="6"/>
        <v>0</v>
      </c>
    </row>
    <row r="13" spans="1:11" ht="26.25">
      <c r="A13" s="88" t="s">
        <v>402</v>
      </c>
      <c r="B13" s="82" t="str">
        <f t="shared" si="1"/>
        <v>7</v>
      </c>
      <c r="C13" s="82">
        <f ca="1" t="shared" si="2"/>
        <v>51</v>
      </c>
      <c r="D13" s="90" t="str">
        <f ca="1" t="shared" si="0"/>
        <v>STIFFENER, ADAPTER A-18</v>
      </c>
      <c r="E13" s="83">
        <f ca="1" t="shared" si="3"/>
        <v>1</v>
      </c>
      <c r="F13" s="83">
        <f ca="1" t="shared" si="4"/>
        <v>2</v>
      </c>
      <c r="G13" s="89">
        <f ca="1" t="shared" si="5"/>
        <v>1.5</v>
      </c>
      <c r="H13" s="89">
        <f ca="1" t="shared" si="5"/>
        <v>0</v>
      </c>
      <c r="I13" s="89">
        <f ca="1" t="shared" si="5"/>
        <v>0</v>
      </c>
      <c r="J13" s="89">
        <f ca="1" t="shared" si="5"/>
        <v>0</v>
      </c>
      <c r="K13" s="76">
        <f t="shared" si="6"/>
        <v>1.5</v>
      </c>
    </row>
    <row r="14" spans="1:11" ht="26.25">
      <c r="A14" s="88" t="s">
        <v>403</v>
      </c>
      <c r="B14" s="82" t="str">
        <f t="shared" si="1"/>
        <v>8</v>
      </c>
      <c r="C14" s="82">
        <f ca="1" t="shared" si="2"/>
        <v>51</v>
      </c>
      <c r="D14" s="90" t="str">
        <f ca="1" t="shared" si="0"/>
        <v>STIFFENER, ADAPTER A-18</v>
      </c>
      <c r="E14" s="83">
        <f ca="1" t="shared" si="3"/>
        <v>1</v>
      </c>
      <c r="F14" s="83">
        <f ca="1" t="shared" si="4"/>
        <v>2</v>
      </c>
      <c r="G14" s="89">
        <f ca="1" t="shared" si="5"/>
        <v>1.5</v>
      </c>
      <c r="H14" s="89">
        <f ca="1" t="shared" si="5"/>
        <v>0</v>
      </c>
      <c r="I14" s="89">
        <f ca="1" t="shared" si="5"/>
        <v>0</v>
      </c>
      <c r="J14" s="89">
        <f ca="1" t="shared" si="5"/>
        <v>0</v>
      </c>
      <c r="K14" s="76">
        <f t="shared" si="6"/>
        <v>1.5</v>
      </c>
    </row>
    <row r="15" spans="1:11" ht="26.25">
      <c r="A15" s="88" t="s">
        <v>404</v>
      </c>
      <c r="B15" s="82" t="str">
        <f t="shared" si="1"/>
        <v>9</v>
      </c>
      <c r="C15" s="82">
        <f ca="1" t="shared" si="2"/>
        <v>54</v>
      </c>
      <c r="D15" s="90" t="str">
        <f ca="1" t="shared" si="0"/>
        <v>WELDMENT, BRACKET, A-18</v>
      </c>
      <c r="E15" s="83">
        <f ca="1" t="shared" si="3"/>
        <v>0.4</v>
      </c>
      <c r="F15" s="83">
        <f ca="1" t="shared" si="4"/>
        <v>3.38</v>
      </c>
      <c r="G15" s="89">
        <f ca="1" t="shared" si="5"/>
        <v>0</v>
      </c>
      <c r="H15" s="89">
        <f ca="1" t="shared" si="5"/>
        <v>2.2</v>
      </c>
      <c r="I15" s="89">
        <f ca="1" t="shared" si="5"/>
        <v>0</v>
      </c>
      <c r="J15" s="89">
        <f ca="1" t="shared" si="5"/>
        <v>0</v>
      </c>
      <c r="K15" s="76">
        <f t="shared" si="6"/>
        <v>2.2</v>
      </c>
    </row>
    <row r="16" spans="1:11" ht="26.25">
      <c r="A16" s="88" t="s">
        <v>405</v>
      </c>
      <c r="B16" s="82" t="str">
        <f t="shared" si="1"/>
        <v>10</v>
      </c>
      <c r="C16" s="82">
        <f ca="1" t="shared" si="2"/>
        <v>51</v>
      </c>
      <c r="D16" s="90" t="str">
        <f ca="1" t="shared" si="0"/>
        <v>PLT, TOP, BRACKET, A-18</v>
      </c>
      <c r="E16" s="83">
        <f ca="1" t="shared" si="3"/>
        <v>0.5</v>
      </c>
      <c r="F16" s="83">
        <f ca="1" t="shared" si="4"/>
        <v>2</v>
      </c>
      <c r="G16" s="89">
        <f ca="1" t="shared" si="5"/>
        <v>2.5</v>
      </c>
      <c r="H16" s="89">
        <f ca="1" t="shared" si="5"/>
        <v>0</v>
      </c>
      <c r="I16" s="89">
        <f ca="1" t="shared" si="5"/>
        <v>0</v>
      </c>
      <c r="J16" s="89">
        <f ca="1" t="shared" si="5"/>
        <v>0</v>
      </c>
      <c r="K16" s="76">
        <f t="shared" si="6"/>
        <v>2.5</v>
      </c>
    </row>
    <row r="17" spans="1:11" ht="26.25">
      <c r="A17" s="88" t="s">
        <v>406</v>
      </c>
      <c r="B17" s="82" t="str">
        <f t="shared" si="1"/>
        <v>11</v>
      </c>
      <c r="C17" s="82">
        <f ca="1" t="shared" si="2"/>
        <v>51</v>
      </c>
      <c r="D17" s="90" t="str">
        <f ca="1" t="shared" si="0"/>
        <v>PLT, SIDE, BRACKET, A-18</v>
      </c>
      <c r="E17" s="83">
        <f ca="1" t="shared" si="3"/>
        <v>0.5</v>
      </c>
      <c r="F17" s="83">
        <f ca="1" t="shared" si="4"/>
        <v>1</v>
      </c>
      <c r="G17" s="89">
        <f ca="1" t="shared" si="5"/>
        <v>1.5</v>
      </c>
      <c r="H17" s="89">
        <f ca="1" t="shared" si="5"/>
        <v>0</v>
      </c>
      <c r="I17" s="89">
        <f ca="1" t="shared" si="5"/>
        <v>0</v>
      </c>
      <c r="J17" s="89">
        <f ca="1" t="shared" si="5"/>
        <v>0</v>
      </c>
      <c r="K17" s="76">
        <f t="shared" si="6"/>
        <v>1.5</v>
      </c>
    </row>
    <row r="18" spans="1:11" ht="26.25">
      <c r="A18" s="88" t="s">
        <v>407</v>
      </c>
      <c r="B18" s="82" t="str">
        <f t="shared" si="1"/>
        <v>12</v>
      </c>
      <c r="C18" s="82">
        <f ca="1" t="shared" si="2"/>
        <v>51</v>
      </c>
      <c r="D18" s="90" t="str">
        <f ca="1" t="shared" si="0"/>
        <v>PLATE, BRACE, A-18</v>
      </c>
      <c r="E18" s="83">
        <f ca="1" t="shared" si="3"/>
        <v>0.5</v>
      </c>
      <c r="F18" s="83">
        <f ca="1" t="shared" si="4"/>
        <v>1</v>
      </c>
      <c r="G18" s="89">
        <f ca="1" t="shared" si="5"/>
        <v>0</v>
      </c>
      <c r="H18" s="89">
        <f ca="1" t="shared" si="5"/>
        <v>0</v>
      </c>
      <c r="I18" s="89">
        <f ca="1" t="shared" si="5"/>
        <v>0</v>
      </c>
      <c r="J18" s="89">
        <f ca="1" t="shared" si="5"/>
        <v>0</v>
      </c>
      <c r="K18" s="76">
        <f t="shared" si="6"/>
        <v>0</v>
      </c>
    </row>
    <row r="19" spans="1:11" ht="26.25">
      <c r="A19" s="88" t="s">
        <v>408</v>
      </c>
      <c r="B19" s="82" t="str">
        <f t="shared" si="1"/>
        <v>13</v>
      </c>
      <c r="C19" s="82">
        <f ca="1" t="shared" si="2"/>
        <v>48</v>
      </c>
      <c r="D19" s="90" t="str">
        <f ca="1" t="shared" si="0"/>
        <v>SUB NIPPLE, ADAPTER, A-18</v>
      </c>
      <c r="E19" s="83">
        <f ca="1" t="shared" si="3"/>
        <v>1.1</v>
      </c>
      <c r="F19" s="83">
        <f ca="1" t="shared" si="4"/>
        <v>7.1</v>
      </c>
      <c r="G19" s="89">
        <f ca="1" t="shared" si="5"/>
        <v>7</v>
      </c>
      <c r="H19" s="89">
        <f ca="1" t="shared" si="5"/>
        <v>0</v>
      </c>
      <c r="I19" s="89">
        <f ca="1" t="shared" si="5"/>
        <v>0</v>
      </c>
      <c r="J19" s="89">
        <f ca="1" t="shared" si="5"/>
        <v>0</v>
      </c>
      <c r="K19" s="76">
        <f t="shared" si="6"/>
        <v>7</v>
      </c>
    </row>
    <row r="20" spans="1:11" ht="26.25">
      <c r="A20" s="88" t="s">
        <v>409</v>
      </c>
      <c r="B20" s="82" t="str">
        <f aca="true" t="shared" si="7" ref="B20:B28">IF(ISBLANK(A20),"",RIGHT(A20,LEN(A20)-FIND("/",A20)))</f>
        <v>14</v>
      </c>
      <c r="C20" s="82">
        <f ca="1" t="shared" si="2"/>
        <v>62</v>
      </c>
      <c r="D20" s="90" t="str">
        <f ca="1" t="shared" si="0"/>
        <v>WELDMENT, SMALLER, ADAPTER A-18</v>
      </c>
      <c r="E20" s="83">
        <f ca="1" t="shared" si="3"/>
        <v>3.35</v>
      </c>
      <c r="F20" s="83">
        <f ca="1" t="shared" si="4"/>
        <v>11.35</v>
      </c>
      <c r="G20" s="89">
        <f ca="1" t="shared" si="5"/>
        <v>0</v>
      </c>
      <c r="H20" s="89">
        <f ca="1" t="shared" si="5"/>
        <v>6.5</v>
      </c>
      <c r="I20" s="89">
        <f ca="1" t="shared" si="5"/>
        <v>2</v>
      </c>
      <c r="J20" s="89">
        <f ca="1" t="shared" si="5"/>
        <v>0</v>
      </c>
      <c r="K20" s="76">
        <f aca="true" t="shared" si="8" ref="K20:K28">IF(ISBLANK($A20),"",SUM(G20:J20))</f>
        <v>8.5</v>
      </c>
    </row>
    <row r="21" spans="1:11" ht="26.25">
      <c r="A21" s="88" t="s">
        <v>410</v>
      </c>
      <c r="B21" s="82" t="str">
        <f t="shared" si="7"/>
        <v>15</v>
      </c>
      <c r="C21" s="82">
        <f ca="1" t="shared" si="2"/>
        <v>51</v>
      </c>
      <c r="D21" s="90" t="str">
        <f ca="1" t="shared" si="0"/>
        <v>FLANGE, SMALL, ADAPTER A-18</v>
      </c>
      <c r="E21" s="83">
        <f ca="1" t="shared" si="3"/>
        <v>1</v>
      </c>
      <c r="F21" s="83">
        <f ca="1" t="shared" si="4"/>
        <v>6.199999999999999</v>
      </c>
      <c r="G21" s="89">
        <f ca="1" t="shared" si="5"/>
        <v>7</v>
      </c>
      <c r="H21" s="89">
        <f ca="1" t="shared" si="5"/>
        <v>0</v>
      </c>
      <c r="I21" s="89">
        <f ca="1" t="shared" si="5"/>
        <v>0</v>
      </c>
      <c r="J21" s="89">
        <f ca="1" t="shared" si="5"/>
        <v>0</v>
      </c>
      <c r="K21" s="76">
        <f t="shared" si="8"/>
        <v>7</v>
      </c>
    </row>
    <row r="22" spans="1:11" ht="26.25">
      <c r="A22" s="88" t="s">
        <v>411</v>
      </c>
      <c r="B22" s="82" t="str">
        <f t="shared" si="7"/>
        <v>16</v>
      </c>
      <c r="C22" s="82">
        <f ca="1" t="shared" si="2"/>
        <v>52</v>
      </c>
      <c r="D22" s="90" t="str">
        <f ca="1" t="shared" si="0"/>
        <v>ROLL-UP, ADAPTER A-18, SMALLER</v>
      </c>
      <c r="E22" s="83">
        <f ca="1" t="shared" si="3"/>
        <v>0.5</v>
      </c>
      <c r="F22" s="83">
        <f ca="1" t="shared" si="4"/>
        <v>1.9000000000000001</v>
      </c>
      <c r="G22" s="89">
        <f ca="1" t="shared" si="5"/>
        <v>0</v>
      </c>
      <c r="H22" s="89">
        <f ca="1" t="shared" si="5"/>
        <v>2</v>
      </c>
      <c r="I22" s="89">
        <f ca="1" t="shared" si="5"/>
        <v>0</v>
      </c>
      <c r="J22" s="89">
        <f ca="1" t="shared" si="5"/>
        <v>0</v>
      </c>
      <c r="K22" s="76">
        <f t="shared" si="8"/>
        <v>2</v>
      </c>
    </row>
    <row r="23" spans="1:11" ht="26.25">
      <c r="A23" s="88" t="s">
        <v>412</v>
      </c>
      <c r="B23" s="82" t="str">
        <f t="shared" si="7"/>
        <v>17</v>
      </c>
      <c r="C23" s="82">
        <f ca="1" t="shared" si="2"/>
        <v>51</v>
      </c>
      <c r="D23" s="90" t="str">
        <f ca="1" t="shared" si="0"/>
        <v>PLATE, REDUCER, ADAPTER A-18</v>
      </c>
      <c r="E23" s="83">
        <f ca="1" t="shared" si="3"/>
        <v>1</v>
      </c>
      <c r="F23" s="83">
        <f ca="1" t="shared" si="4"/>
        <v>6.199999999999999</v>
      </c>
      <c r="G23" s="89">
        <f ca="1" t="shared" si="5"/>
        <v>7</v>
      </c>
      <c r="H23" s="89">
        <f ca="1" t="shared" si="5"/>
        <v>0</v>
      </c>
      <c r="I23" s="89">
        <f ca="1" t="shared" si="5"/>
        <v>0</v>
      </c>
      <c r="J23" s="89">
        <f ca="1" t="shared" si="5"/>
        <v>0</v>
      </c>
      <c r="K23" s="76">
        <f t="shared" si="8"/>
        <v>7</v>
      </c>
    </row>
    <row r="24" spans="1:11" ht="26.25">
      <c r="A24" s="88" t="s">
        <v>413</v>
      </c>
      <c r="B24" s="82" t="str">
        <f t="shared" si="7"/>
        <v>18</v>
      </c>
      <c r="C24" s="82">
        <f ca="1" t="shared" si="2"/>
        <v>54</v>
      </c>
      <c r="D24" s="90" t="str">
        <f ca="1" t="shared" si="0"/>
        <v>TUBE, PUMP OUT, ADAPTER A-18</v>
      </c>
      <c r="E24" s="83">
        <f ca="1" t="shared" si="3"/>
        <v>1.2000000000000002</v>
      </c>
      <c r="F24" s="83">
        <f ca="1" t="shared" si="4"/>
        <v>1.9500000000000002</v>
      </c>
      <c r="G24" s="89">
        <f aca="true" ca="1" t="shared" si="9" ref="G24:J28">IF(ISBLANK($A24),"",SUMIF(INDIRECT("'"&amp;$B24&amp;"'"&amp;"!C:C"),G$5,INDIRECT("'"&amp;$B24&amp;"'"&amp;"!N:N"))+SUMIF(INDIRECT("'"&amp;$B24&amp;"'"&amp;"!C:C"),G$5,INDIRECT("'"&amp;$B24&amp;"'"&amp;"!P:P")))</f>
        <v>0</v>
      </c>
      <c r="H24" s="89">
        <f ca="1" t="shared" si="9"/>
        <v>1.25</v>
      </c>
      <c r="I24" s="89">
        <f ca="1" t="shared" si="9"/>
        <v>0.6</v>
      </c>
      <c r="J24" s="89">
        <f ca="1" t="shared" si="9"/>
        <v>0</v>
      </c>
      <c r="K24" s="76">
        <f t="shared" si="8"/>
        <v>1.85</v>
      </c>
    </row>
    <row r="25" spans="1:11" ht="26.25">
      <c r="A25" s="88" t="s">
        <v>414</v>
      </c>
      <c r="B25" s="82" t="str">
        <f t="shared" si="7"/>
        <v>19</v>
      </c>
      <c r="C25" s="82">
        <f ca="1" t="shared" si="2"/>
        <v>55</v>
      </c>
      <c r="D25" s="90" t="str">
        <f ca="1" t="shared" si="0"/>
        <v>STAND, A-18</v>
      </c>
      <c r="E25" s="83">
        <f ca="1" t="shared" si="3"/>
        <v>0.1</v>
      </c>
      <c r="F25" s="83">
        <f ca="1" t="shared" si="4"/>
        <v>4.2</v>
      </c>
      <c r="G25" s="89">
        <f ca="1" t="shared" si="9"/>
        <v>0</v>
      </c>
      <c r="H25" s="89">
        <f ca="1" t="shared" si="9"/>
        <v>2.55</v>
      </c>
      <c r="I25" s="89">
        <f ca="1" t="shared" si="9"/>
        <v>1.1</v>
      </c>
      <c r="J25" s="89">
        <f ca="1" t="shared" si="9"/>
        <v>0</v>
      </c>
      <c r="K25" s="76">
        <f t="shared" si="8"/>
        <v>3.65</v>
      </c>
    </row>
    <row r="26" spans="1:11" ht="26.25">
      <c r="A26" s="88" t="s">
        <v>415</v>
      </c>
      <c r="B26" s="82" t="str">
        <f t="shared" si="7"/>
        <v>20</v>
      </c>
      <c r="C26" s="82">
        <f ca="1" t="shared" si="2"/>
        <v>45</v>
      </c>
      <c r="D26" s="90" t="str">
        <f ca="1" t="shared" si="0"/>
        <v>MEMBER, STAND, A-18</v>
      </c>
      <c r="E26" s="83">
        <f ca="1" t="shared" si="3"/>
        <v>0.7</v>
      </c>
      <c r="F26" s="83">
        <f ca="1" t="shared" si="4"/>
        <v>1.4500000000000002</v>
      </c>
      <c r="G26" s="89">
        <f ca="1" t="shared" si="9"/>
        <v>0</v>
      </c>
      <c r="H26" s="89">
        <f ca="1" t="shared" si="9"/>
        <v>0</v>
      </c>
      <c r="I26" s="89">
        <f ca="1" t="shared" si="9"/>
        <v>0.85</v>
      </c>
      <c r="J26" s="89">
        <f ca="1" t="shared" si="9"/>
        <v>0</v>
      </c>
      <c r="K26" s="76">
        <f t="shared" si="8"/>
        <v>0.85</v>
      </c>
    </row>
    <row r="27" spans="1:11" ht="26.25">
      <c r="A27" s="88" t="s">
        <v>416</v>
      </c>
      <c r="B27" s="82" t="str">
        <f t="shared" si="7"/>
        <v>21</v>
      </c>
      <c r="C27" s="82">
        <f ca="1" t="shared" si="2"/>
        <v>51</v>
      </c>
      <c r="D27" s="90" t="str">
        <f ca="1" t="shared" si="0"/>
        <v>PLATE, FOOT, STAND, A-18</v>
      </c>
      <c r="E27" s="83">
        <f ca="1" t="shared" si="3"/>
        <v>1.2000000000000002</v>
      </c>
      <c r="F27" s="83">
        <f ca="1" t="shared" si="4"/>
        <v>3.8000000000000003</v>
      </c>
      <c r="G27" s="89">
        <f ca="1" t="shared" si="9"/>
        <v>3</v>
      </c>
      <c r="H27" s="89">
        <f ca="1" t="shared" si="9"/>
        <v>0</v>
      </c>
      <c r="I27" s="89">
        <f ca="1" t="shared" si="9"/>
        <v>0.6</v>
      </c>
      <c r="J27" s="89">
        <f ca="1" t="shared" si="9"/>
        <v>0</v>
      </c>
      <c r="K27" s="76">
        <f t="shared" si="8"/>
        <v>3.6</v>
      </c>
    </row>
    <row r="28" spans="1:11" ht="26.25">
      <c r="A28" s="88" t="s">
        <v>417</v>
      </c>
      <c r="B28" s="82" t="str">
        <f t="shared" si="7"/>
        <v>22</v>
      </c>
      <c r="C28" s="82">
        <f ca="1" t="shared" si="2"/>
        <v>51</v>
      </c>
      <c r="D28" s="90" t="str">
        <f ca="1" t="shared" si="0"/>
        <v>PLATE, BOLT, STAND, A-18</v>
      </c>
      <c r="E28" s="83">
        <f ca="1" t="shared" si="3"/>
        <v>1.2000000000000002</v>
      </c>
      <c r="F28" s="83">
        <f ca="1" t="shared" si="4"/>
        <v>3.8000000000000003</v>
      </c>
      <c r="G28" s="89">
        <f ca="1" t="shared" si="9"/>
        <v>3</v>
      </c>
      <c r="H28" s="89">
        <f ca="1" t="shared" si="9"/>
        <v>0</v>
      </c>
      <c r="I28" s="89">
        <f ca="1" t="shared" si="9"/>
        <v>0.6</v>
      </c>
      <c r="J28" s="89">
        <f ca="1" t="shared" si="9"/>
        <v>0</v>
      </c>
      <c r="K28" s="76">
        <f t="shared" si="8"/>
        <v>3.6</v>
      </c>
    </row>
  </sheetData>
  <sheetProtection insertColumns="0" insertRows="0" deleteColumns="0" deleteRows="0" sort="0"/>
  <dataValidations count="1">
    <dataValidation type="list" allowBlank="1" showInputMessage="1" showErrorMessage="1" sqref="G6:J6">
      <formula1>$O$4:$AA$4</formula1>
    </dataValidation>
  </dataValidations>
  <printOptions horizontalCentered="1"/>
  <pageMargins left="0.7" right="0.7" top="0.75" bottom="0.75" header="0.3" footer="0.3"/>
  <pageSetup horizontalDpi="600" verticalDpi="600" orientation="landscape" r:id="rId3"/>
  <legacyDrawing r:id="rId2"/>
</worksheet>
</file>

<file path=xl/worksheets/sheet20.xml><?xml version="1.0" encoding="utf-8"?>
<worksheet xmlns="http://schemas.openxmlformats.org/spreadsheetml/2006/main" xmlns:r="http://schemas.openxmlformats.org/officeDocument/2006/relationships">
  <dimension ref="B2:W54"/>
  <sheetViews>
    <sheetView zoomScale="70" zoomScaleNormal="70" workbookViewId="0" topLeftCell="A4">
      <selection activeCell="C41" sqref="C41"/>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413</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6" t="s">
        <v>335</v>
      </c>
      <c r="D7" s="217"/>
      <c r="E7" s="217"/>
      <c r="F7" s="217"/>
      <c r="G7" s="217"/>
      <c r="H7" s="217"/>
      <c r="I7" s="217"/>
      <c r="J7" s="217"/>
      <c r="K7" s="217"/>
      <c r="L7" s="217"/>
      <c r="M7" s="217"/>
      <c r="N7" s="217"/>
      <c r="O7" s="217"/>
      <c r="P7" s="217"/>
      <c r="Q7" s="217"/>
      <c r="R7" s="218"/>
      <c r="S7" s="36"/>
      <c r="T7" s="36"/>
      <c r="U7" s="36"/>
      <c r="V7" s="36"/>
      <c r="W7" s="39"/>
    </row>
    <row r="8" spans="2:23" ht="15.75" thickBot="1">
      <c r="B8" s="35"/>
      <c r="C8" s="216" t="s">
        <v>336</v>
      </c>
      <c r="D8" s="217"/>
      <c r="E8" s="217"/>
      <c r="F8" s="217"/>
      <c r="G8" s="217"/>
      <c r="H8" s="217"/>
      <c r="I8" s="217"/>
      <c r="J8" s="217"/>
      <c r="K8" s="217"/>
      <c r="L8" s="217"/>
      <c r="M8" s="217"/>
      <c r="N8" s="217"/>
      <c r="O8" s="217"/>
      <c r="P8" s="217"/>
      <c r="Q8" s="217"/>
      <c r="R8" s="218"/>
      <c r="S8" s="36"/>
      <c r="T8" s="36"/>
      <c r="U8" s="36"/>
      <c r="V8" s="36"/>
      <c r="W8" s="39"/>
    </row>
    <row r="9" spans="2:23" ht="22.5" customHeight="1">
      <c r="B9" s="35"/>
      <c r="C9" s="37" t="s">
        <v>1</v>
      </c>
      <c r="D9" s="66" t="str">
        <f>INDEX(BOM!I:I,MATCH($P$3,BOM!$P:$P,0),1)</f>
        <v>    114319-00S</v>
      </c>
      <c r="E9" s="36"/>
      <c r="F9" s="36"/>
      <c r="G9" s="36"/>
      <c r="H9" s="36"/>
      <c r="I9" s="36"/>
      <c r="J9" s="36"/>
      <c r="K9" s="36"/>
      <c r="L9" s="36"/>
      <c r="M9" s="36"/>
      <c r="N9" s="40" t="s">
        <v>2</v>
      </c>
      <c r="O9" s="36"/>
      <c r="P9" s="135" t="str">
        <f>INDEX(BOM!O:O,MATCH($P$3,BOM!$P:$P,0),1)</f>
        <v>12/6/10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TUBE, PUMP OUT,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116</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114319-00S</v>
      </c>
      <c r="H19" s="29" t="str">
        <f>D11</f>
        <v>TUBE, PUMP OUT, ADAPTER A-18</v>
      </c>
      <c r="Q19" s="29" t="s">
        <v>66</v>
      </c>
    </row>
    <row r="20" spans="2:17" ht="14.25">
      <c r="B20" s="47"/>
      <c r="D20" s="29" t="s">
        <v>117</v>
      </c>
      <c r="H20" s="29" t="s">
        <v>118</v>
      </c>
      <c r="Q20" s="29" t="s">
        <v>66</v>
      </c>
    </row>
    <row r="21" spans="2:3" ht="14.25">
      <c r="B21" s="47" t="s">
        <v>11</v>
      </c>
      <c r="C21" s="29" t="s">
        <v>15</v>
      </c>
    </row>
    <row r="22" spans="2:4" ht="14.25">
      <c r="B22" s="47" t="s">
        <v>11</v>
      </c>
      <c r="C22" s="49" t="s">
        <v>13</v>
      </c>
      <c r="D22" s="96"/>
    </row>
    <row r="23" ht="14.25">
      <c r="B23" s="47"/>
    </row>
    <row r="24" spans="2:17" ht="14.25">
      <c r="B24" s="47" t="s">
        <v>11</v>
      </c>
      <c r="C24" s="29" t="s">
        <v>16</v>
      </c>
      <c r="Q24" s="29" t="s">
        <v>4</v>
      </c>
    </row>
    <row r="25" spans="2:17" ht="14.25">
      <c r="B25" s="47"/>
      <c r="C25" s="66" t="str">
        <f>INDEX(BOM!R:R,MATCH($P$3,BOM!$P:$P,0)+1,1)</f>
        <v>TUBE, .035 WALL, .75 OD, 80.00 LG</v>
      </c>
      <c r="Q25" s="66">
        <f>INDEX(BOM!M:M,MATCH($P$3,BOM!$P:$P,0)+1,1)</f>
        <v>1</v>
      </c>
    </row>
    <row r="26" spans="2:14" ht="15" thickBot="1">
      <c r="B26" s="47"/>
      <c r="N26" s="104" t="str">
        <f>INDEX(BOM!N:N,MATCH($P$3,BOM!$P:$P,0)+1,1)</f>
        <v>AISI 304/ AISI 304L DUAL CERT PER SA240</v>
      </c>
    </row>
    <row r="27" spans="2:23" ht="15" thickBot="1">
      <c r="B27" s="150" t="s">
        <v>17</v>
      </c>
      <c r="C27" s="151" t="s">
        <v>18</v>
      </c>
      <c r="D27" s="152" t="s">
        <v>19</v>
      </c>
      <c r="E27" s="153"/>
      <c r="F27" s="153"/>
      <c r="G27" s="153"/>
      <c r="H27" s="153"/>
      <c r="I27" s="153"/>
      <c r="J27" s="153"/>
      <c r="K27" s="153"/>
      <c r="L27" s="153"/>
      <c r="M27" s="153"/>
      <c r="N27" s="153" t="s">
        <v>20</v>
      </c>
      <c r="O27" s="153"/>
      <c r="P27" s="153" t="s">
        <v>21</v>
      </c>
      <c r="Q27" s="153"/>
      <c r="R27" s="152"/>
      <c r="S27" s="154" t="s">
        <v>22</v>
      </c>
      <c r="T27" s="155"/>
      <c r="U27" s="153"/>
      <c r="V27" s="154" t="s">
        <v>23</v>
      </c>
      <c r="W27" s="155"/>
    </row>
    <row r="28" spans="2:23" ht="14.25">
      <c r="B28" s="156"/>
      <c r="C28" s="156"/>
      <c r="D28" s="157"/>
      <c r="E28" s="157"/>
      <c r="F28" s="157"/>
      <c r="G28" s="157"/>
      <c r="H28" s="157"/>
      <c r="I28" s="157"/>
      <c r="J28" s="157"/>
      <c r="K28" s="157"/>
      <c r="L28" s="157"/>
      <c r="M28" s="157"/>
      <c r="N28" s="157"/>
      <c r="O28" s="157"/>
      <c r="P28" s="157"/>
      <c r="Q28" s="157"/>
      <c r="R28" s="158"/>
      <c r="S28" s="157"/>
      <c r="T28" s="159"/>
      <c r="U28" s="160"/>
      <c r="V28" s="161"/>
      <c r="W28" s="162"/>
    </row>
    <row r="29" spans="2:23" ht="14.25">
      <c r="B29" s="163">
        <v>10</v>
      </c>
      <c r="C29" s="163">
        <v>60</v>
      </c>
      <c r="D29" s="157" t="s">
        <v>326</v>
      </c>
      <c r="E29" s="157"/>
      <c r="F29" s="157"/>
      <c r="G29" s="157"/>
      <c r="H29" s="157"/>
      <c r="I29" s="157"/>
      <c r="J29" s="157"/>
      <c r="K29" s="157"/>
      <c r="L29" s="157"/>
      <c r="M29" s="157"/>
      <c r="N29" s="157">
        <v>0</v>
      </c>
      <c r="O29" s="157"/>
      <c r="P29" s="157">
        <v>0</v>
      </c>
      <c r="Q29" s="157"/>
      <c r="R29" s="158"/>
      <c r="S29" s="157"/>
      <c r="T29" s="159"/>
      <c r="U29" s="158"/>
      <c r="V29" s="157"/>
      <c r="W29" s="159"/>
    </row>
    <row r="30" spans="2:23" ht="14.25">
      <c r="B30" s="163"/>
      <c r="C30" s="163"/>
      <c r="D30" s="157"/>
      <c r="E30" s="157"/>
      <c r="F30" s="157"/>
      <c r="G30" s="157"/>
      <c r="H30" s="157"/>
      <c r="I30" s="157"/>
      <c r="J30" s="157"/>
      <c r="K30" s="157"/>
      <c r="L30" s="157"/>
      <c r="M30" s="157"/>
      <c r="N30" s="157"/>
      <c r="O30" s="157"/>
      <c r="P30" s="157"/>
      <c r="Q30" s="157"/>
      <c r="R30" s="158"/>
      <c r="S30" s="157"/>
      <c r="T30" s="159"/>
      <c r="U30" s="158"/>
      <c r="V30" s="157"/>
      <c r="W30" s="159"/>
    </row>
    <row r="31" spans="2:23" ht="14.25">
      <c r="B31" s="164"/>
      <c r="C31" s="164"/>
      <c r="D31" s="165"/>
      <c r="E31" s="165"/>
      <c r="F31" s="165"/>
      <c r="G31" s="165"/>
      <c r="H31" s="165"/>
      <c r="I31" s="165"/>
      <c r="J31" s="165"/>
      <c r="K31" s="165"/>
      <c r="L31" s="165"/>
      <c r="M31" s="165"/>
      <c r="N31" s="165"/>
      <c r="O31" s="165"/>
      <c r="P31" s="165"/>
      <c r="Q31" s="165"/>
      <c r="R31" s="166"/>
      <c r="S31" s="167"/>
      <c r="T31" s="168"/>
      <c r="U31" s="166"/>
      <c r="V31" s="167"/>
      <c r="W31" s="168"/>
    </row>
    <row r="32" spans="2:23" ht="14.25">
      <c r="B32" s="164">
        <v>15</v>
      </c>
      <c r="C32" s="164">
        <v>47</v>
      </c>
      <c r="D32" s="165" t="s">
        <v>327</v>
      </c>
      <c r="E32" s="165"/>
      <c r="F32" s="165"/>
      <c r="G32" s="165"/>
      <c r="H32" s="165"/>
      <c r="I32" s="165"/>
      <c r="J32" s="165"/>
      <c r="K32" s="165"/>
      <c r="L32" s="165"/>
      <c r="M32" s="165"/>
      <c r="N32" s="165"/>
      <c r="O32" s="165"/>
      <c r="P32" s="165"/>
      <c r="Q32" s="165"/>
      <c r="R32" s="166"/>
      <c r="S32" s="167"/>
      <c r="T32" s="168"/>
      <c r="U32" s="166"/>
      <c r="V32" s="167"/>
      <c r="W32" s="168"/>
    </row>
    <row r="33" spans="2:23" ht="14.25">
      <c r="B33" s="164"/>
      <c r="C33" s="164"/>
      <c r="D33" s="165"/>
      <c r="E33" s="165"/>
      <c r="F33" s="165"/>
      <c r="G33" s="165"/>
      <c r="H33" s="165"/>
      <c r="I33" s="165"/>
      <c r="J33" s="165"/>
      <c r="K33" s="165"/>
      <c r="L33" s="165"/>
      <c r="M33" s="165"/>
      <c r="N33" s="165"/>
      <c r="O33" s="165"/>
      <c r="P33" s="165"/>
      <c r="Q33" s="165"/>
      <c r="R33" s="166"/>
      <c r="S33" s="167"/>
      <c r="T33" s="168"/>
      <c r="U33" s="166"/>
      <c r="V33" s="167"/>
      <c r="W33" s="168"/>
    </row>
    <row r="34" spans="2:23" ht="14.25">
      <c r="B34" s="163"/>
      <c r="C34" s="163"/>
      <c r="D34" s="157"/>
      <c r="E34" s="157"/>
      <c r="F34" s="157"/>
      <c r="G34" s="157"/>
      <c r="H34" s="157"/>
      <c r="I34" s="157"/>
      <c r="J34" s="157"/>
      <c r="K34" s="157"/>
      <c r="L34" s="157"/>
      <c r="M34" s="157"/>
      <c r="N34" s="157"/>
      <c r="O34" s="157"/>
      <c r="P34" s="157"/>
      <c r="Q34" s="157"/>
      <c r="R34" s="158"/>
      <c r="S34" s="157"/>
      <c r="T34" s="159"/>
      <c r="U34" s="158"/>
      <c r="V34" s="157"/>
      <c r="W34" s="159"/>
    </row>
    <row r="35" spans="2:23" ht="14.25">
      <c r="B35" s="163">
        <v>20</v>
      </c>
      <c r="C35" s="163">
        <v>43</v>
      </c>
      <c r="D35" s="157" t="s">
        <v>67</v>
      </c>
      <c r="E35" s="157"/>
      <c r="F35" s="157"/>
      <c r="G35" s="157"/>
      <c r="H35" s="157"/>
      <c r="I35" s="157"/>
      <c r="J35" s="157"/>
      <c r="K35" s="157"/>
      <c r="L35" s="157"/>
      <c r="M35" s="157"/>
      <c r="N35" s="157">
        <v>0.5</v>
      </c>
      <c r="O35" s="157"/>
      <c r="P35" s="157">
        <v>0.5</v>
      </c>
      <c r="Q35" s="157"/>
      <c r="R35" s="158"/>
      <c r="S35" s="157"/>
      <c r="T35" s="159"/>
      <c r="U35" s="158"/>
      <c r="V35" s="157"/>
      <c r="W35" s="159"/>
    </row>
    <row r="36" spans="2:23" ht="15.75">
      <c r="B36" s="163"/>
      <c r="C36" s="163"/>
      <c r="D36" s="157" t="s">
        <v>328</v>
      </c>
      <c r="E36" s="157"/>
      <c r="F36" s="157"/>
      <c r="G36" s="157"/>
      <c r="H36" s="157"/>
      <c r="I36" s="157"/>
      <c r="J36" s="157"/>
      <c r="K36" s="157"/>
      <c r="L36" s="157"/>
      <c r="M36" s="157"/>
      <c r="N36" s="157"/>
      <c r="O36" s="157"/>
      <c r="P36" s="157"/>
      <c r="Q36" s="157"/>
      <c r="R36" s="158"/>
      <c r="S36" s="157"/>
      <c r="T36" s="159"/>
      <c r="U36" s="158"/>
      <c r="V36" s="157"/>
      <c r="W36" s="159"/>
    </row>
    <row r="37" spans="2:23" ht="14.25">
      <c r="B37" s="169"/>
      <c r="C37" s="169"/>
      <c r="D37" s="170"/>
      <c r="E37" s="170"/>
      <c r="F37" s="170"/>
      <c r="G37" s="170"/>
      <c r="H37" s="170"/>
      <c r="I37" s="170"/>
      <c r="J37" s="170"/>
      <c r="K37" s="170"/>
      <c r="L37" s="170"/>
      <c r="M37" s="170"/>
      <c r="N37" s="170"/>
      <c r="O37" s="170"/>
      <c r="P37" s="170"/>
      <c r="Q37" s="170"/>
      <c r="R37" s="171"/>
      <c r="S37" s="172"/>
      <c r="T37" s="173"/>
      <c r="U37" s="171"/>
      <c r="V37" s="172"/>
      <c r="W37" s="173"/>
    </row>
    <row r="38" spans="2:23" ht="14.25">
      <c r="B38" s="169">
        <v>30</v>
      </c>
      <c r="C38" s="174">
        <v>47</v>
      </c>
      <c r="D38" s="170" t="s">
        <v>329</v>
      </c>
      <c r="E38" s="170"/>
      <c r="F38" s="170"/>
      <c r="G38" s="170"/>
      <c r="H38" s="170"/>
      <c r="I38" s="170"/>
      <c r="J38" s="170"/>
      <c r="K38" s="170"/>
      <c r="L38" s="170"/>
      <c r="M38" s="170"/>
      <c r="N38" s="170">
        <v>0</v>
      </c>
      <c r="O38" s="170"/>
      <c r="P38" s="170">
        <v>0.1</v>
      </c>
      <c r="Q38" s="170"/>
      <c r="R38" s="171"/>
      <c r="S38" s="172"/>
      <c r="T38" s="173"/>
      <c r="U38" s="171"/>
      <c r="V38" s="172"/>
      <c r="W38" s="173"/>
    </row>
    <row r="39" spans="2:23" ht="14.25">
      <c r="B39" s="169"/>
      <c r="C39" s="169"/>
      <c r="D39" s="170" t="s">
        <v>330</v>
      </c>
      <c r="E39" s="170"/>
      <c r="F39" s="170"/>
      <c r="G39" s="170"/>
      <c r="H39" s="170"/>
      <c r="I39" s="170"/>
      <c r="J39" s="170"/>
      <c r="K39" s="170"/>
      <c r="L39" s="170"/>
      <c r="M39" s="170"/>
      <c r="N39" s="170"/>
      <c r="O39" s="170"/>
      <c r="P39" s="170"/>
      <c r="Q39" s="170"/>
      <c r="R39" s="171"/>
      <c r="S39" s="172"/>
      <c r="T39" s="173"/>
      <c r="U39" s="171"/>
      <c r="V39" s="172"/>
      <c r="W39" s="173"/>
    </row>
    <row r="40" spans="2:23" ht="14.25">
      <c r="B40" s="163"/>
      <c r="C40" s="163"/>
      <c r="D40" s="157"/>
      <c r="E40" s="157"/>
      <c r="F40" s="157"/>
      <c r="G40" s="157"/>
      <c r="H40" s="157"/>
      <c r="I40" s="157"/>
      <c r="J40" s="157"/>
      <c r="K40" s="157"/>
      <c r="L40" s="157"/>
      <c r="M40" s="157"/>
      <c r="N40" s="157"/>
      <c r="O40" s="157"/>
      <c r="P40" s="157"/>
      <c r="Q40" s="157"/>
      <c r="R40" s="158"/>
      <c r="S40" s="157"/>
      <c r="T40" s="159"/>
      <c r="U40" s="158"/>
      <c r="V40" s="157"/>
      <c r="W40" s="159"/>
    </row>
    <row r="41" spans="2:23" ht="14.25">
      <c r="B41" s="163">
        <v>30</v>
      </c>
      <c r="C41" s="163">
        <v>10</v>
      </c>
      <c r="D41" s="157" t="s">
        <v>331</v>
      </c>
      <c r="E41" s="157"/>
      <c r="F41" s="157"/>
      <c r="G41" s="157"/>
      <c r="H41" s="157"/>
      <c r="I41" s="157"/>
      <c r="J41" s="157"/>
      <c r="K41" s="157"/>
      <c r="L41" s="157"/>
      <c r="M41" s="157"/>
      <c r="N41" s="157">
        <v>0.5</v>
      </c>
      <c r="O41" s="157"/>
      <c r="P41" s="157">
        <v>0.75</v>
      </c>
      <c r="Q41" s="157"/>
      <c r="R41" s="158"/>
      <c r="S41" s="157"/>
      <c r="T41" s="159"/>
      <c r="U41" s="158"/>
      <c r="V41" s="157"/>
      <c r="W41" s="159"/>
    </row>
    <row r="42" spans="2:23" ht="14.25">
      <c r="B42" s="163"/>
      <c r="C42" s="163"/>
      <c r="D42" s="157" t="s">
        <v>332</v>
      </c>
      <c r="E42" s="157"/>
      <c r="F42" s="157"/>
      <c r="G42" s="157"/>
      <c r="H42" s="157"/>
      <c r="I42" s="157"/>
      <c r="J42" s="157"/>
      <c r="K42" s="157"/>
      <c r="L42" s="157"/>
      <c r="M42" s="157"/>
      <c r="N42" s="157"/>
      <c r="O42" s="157"/>
      <c r="P42" s="157"/>
      <c r="Q42" s="157"/>
      <c r="R42" s="158"/>
      <c r="S42" s="157"/>
      <c r="T42" s="159"/>
      <c r="U42" s="158"/>
      <c r="V42" s="157"/>
      <c r="W42" s="159"/>
    </row>
    <row r="43" spans="2:23" ht="14.25">
      <c r="B43" s="174"/>
      <c r="C43" s="174"/>
      <c r="D43" s="172"/>
      <c r="E43" s="172"/>
      <c r="F43" s="172"/>
      <c r="G43" s="172"/>
      <c r="H43" s="172"/>
      <c r="I43" s="172"/>
      <c r="J43" s="172"/>
      <c r="K43" s="172"/>
      <c r="L43" s="172"/>
      <c r="M43" s="172"/>
      <c r="N43" s="172"/>
      <c r="O43" s="172"/>
      <c r="P43" s="172"/>
      <c r="Q43" s="172"/>
      <c r="R43" s="171"/>
      <c r="S43" s="172"/>
      <c r="T43" s="173"/>
      <c r="U43" s="171"/>
      <c r="V43" s="172"/>
      <c r="W43" s="173"/>
    </row>
    <row r="44" spans="2:23" ht="14.25">
      <c r="B44" s="174">
        <v>40</v>
      </c>
      <c r="C44" s="174">
        <v>20</v>
      </c>
      <c r="D44" s="170" t="s">
        <v>333</v>
      </c>
      <c r="E44" s="170"/>
      <c r="F44" s="170"/>
      <c r="G44" s="170"/>
      <c r="H44" s="170"/>
      <c r="I44" s="170"/>
      <c r="J44" s="170"/>
      <c r="K44" s="170"/>
      <c r="L44" s="170"/>
      <c r="M44" s="170"/>
      <c r="N44" s="170">
        <v>0.1</v>
      </c>
      <c r="O44" s="170"/>
      <c r="P44" s="170">
        <v>0.5</v>
      </c>
      <c r="Q44" s="172"/>
      <c r="R44" s="171"/>
      <c r="S44" s="172"/>
      <c r="T44" s="173"/>
      <c r="U44" s="171"/>
      <c r="V44" s="172"/>
      <c r="W44" s="173"/>
    </row>
    <row r="45" spans="2:23" ht="14.25">
      <c r="B45" s="174"/>
      <c r="C45" s="174"/>
      <c r="D45" s="172"/>
      <c r="E45" s="172"/>
      <c r="F45" s="172"/>
      <c r="G45" s="172"/>
      <c r="H45" s="172"/>
      <c r="I45" s="172"/>
      <c r="J45" s="172"/>
      <c r="K45" s="172"/>
      <c r="L45" s="172"/>
      <c r="M45" s="172"/>
      <c r="N45" s="172"/>
      <c r="O45" s="172"/>
      <c r="P45" s="172"/>
      <c r="Q45" s="172"/>
      <c r="R45" s="171"/>
      <c r="S45" s="172"/>
      <c r="T45" s="173"/>
      <c r="U45" s="171"/>
      <c r="V45" s="172"/>
      <c r="W45" s="173"/>
    </row>
    <row r="46" spans="2:23" ht="14.25">
      <c r="B46" s="163"/>
      <c r="C46" s="163"/>
      <c r="D46" s="157"/>
      <c r="E46" s="157"/>
      <c r="F46" s="157"/>
      <c r="G46" s="157"/>
      <c r="H46" s="157"/>
      <c r="I46" s="157"/>
      <c r="J46" s="157"/>
      <c r="K46" s="157"/>
      <c r="L46" s="157"/>
      <c r="M46" s="157"/>
      <c r="N46" s="157"/>
      <c r="O46" s="157"/>
      <c r="P46" s="157"/>
      <c r="Q46" s="157"/>
      <c r="R46" s="158"/>
      <c r="S46" s="157"/>
      <c r="T46" s="159"/>
      <c r="U46" s="158"/>
      <c r="V46" s="157"/>
      <c r="W46" s="159"/>
    </row>
    <row r="47" spans="2:23" ht="14.25">
      <c r="B47" s="163">
        <v>50</v>
      </c>
      <c r="C47" s="163">
        <v>60</v>
      </c>
      <c r="D47" s="157" t="s">
        <v>334</v>
      </c>
      <c r="E47" s="157"/>
      <c r="F47" s="157"/>
      <c r="G47" s="157"/>
      <c r="H47" s="157"/>
      <c r="I47" s="157"/>
      <c r="J47" s="157"/>
      <c r="K47" s="157"/>
      <c r="L47" s="157"/>
      <c r="M47" s="157"/>
      <c r="N47" s="157">
        <v>0.1</v>
      </c>
      <c r="O47" s="157"/>
      <c r="P47" s="157">
        <v>0.1</v>
      </c>
      <c r="Q47" s="157"/>
      <c r="R47" s="158"/>
      <c r="S47" s="157"/>
      <c r="T47" s="159"/>
      <c r="U47" s="158"/>
      <c r="V47" s="157"/>
      <c r="W47" s="159"/>
    </row>
    <row r="48" spans="2:23" ht="14.25">
      <c r="B48" s="163"/>
      <c r="C48" s="163"/>
      <c r="D48" s="157"/>
      <c r="E48" s="157"/>
      <c r="F48" s="157"/>
      <c r="G48" s="157"/>
      <c r="H48" s="157"/>
      <c r="I48" s="157"/>
      <c r="J48" s="157"/>
      <c r="K48" s="157"/>
      <c r="L48" s="157"/>
      <c r="M48" s="157"/>
      <c r="N48" s="157"/>
      <c r="O48" s="157"/>
      <c r="P48" s="157"/>
      <c r="Q48" s="157"/>
      <c r="R48" s="158"/>
      <c r="S48" s="157"/>
      <c r="T48" s="159"/>
      <c r="U48" s="158"/>
      <c r="V48" s="157"/>
      <c r="W48" s="159"/>
    </row>
    <row r="49" spans="2:23" ht="14.25">
      <c r="B49" s="174"/>
      <c r="C49" s="174"/>
      <c r="D49" s="172"/>
      <c r="E49" s="172"/>
      <c r="F49" s="172"/>
      <c r="G49" s="172"/>
      <c r="H49" s="172"/>
      <c r="I49" s="172"/>
      <c r="J49" s="172"/>
      <c r="K49" s="172"/>
      <c r="L49" s="172"/>
      <c r="M49" s="172"/>
      <c r="N49" s="172"/>
      <c r="O49" s="172"/>
      <c r="P49" s="172"/>
      <c r="Q49" s="172"/>
      <c r="R49" s="171"/>
      <c r="S49" s="172"/>
      <c r="T49" s="173"/>
      <c r="U49" s="171"/>
      <c r="V49" s="172"/>
      <c r="W49" s="173"/>
    </row>
    <row r="50" spans="2:23" ht="14.25">
      <c r="B50" s="174"/>
      <c r="C50" s="174"/>
      <c r="D50" s="172"/>
      <c r="E50" s="172"/>
      <c r="F50" s="172"/>
      <c r="G50" s="172"/>
      <c r="H50" s="172"/>
      <c r="I50" s="172"/>
      <c r="J50" s="172"/>
      <c r="K50" s="172"/>
      <c r="L50" s="172"/>
      <c r="M50" s="172"/>
      <c r="N50" s="172"/>
      <c r="O50" s="172"/>
      <c r="P50" s="172"/>
      <c r="Q50" s="172"/>
      <c r="R50" s="171"/>
      <c r="S50" s="172"/>
      <c r="T50" s="173"/>
      <c r="U50" s="171"/>
      <c r="V50" s="172"/>
      <c r="W50" s="173"/>
    </row>
    <row r="51" spans="2:23" ht="14.25">
      <c r="B51" s="174"/>
      <c r="C51" s="174"/>
      <c r="D51" s="172"/>
      <c r="E51" s="172"/>
      <c r="F51" s="172"/>
      <c r="G51" s="172"/>
      <c r="H51" s="172"/>
      <c r="I51" s="172"/>
      <c r="J51" s="172"/>
      <c r="K51" s="172"/>
      <c r="L51" s="172"/>
      <c r="M51" s="172"/>
      <c r="N51" s="172"/>
      <c r="O51" s="172"/>
      <c r="P51" s="172"/>
      <c r="Q51" s="172"/>
      <c r="R51" s="171"/>
      <c r="S51" s="172"/>
      <c r="T51" s="173"/>
      <c r="U51" s="171"/>
      <c r="V51" s="172"/>
      <c r="W51" s="173"/>
    </row>
    <row r="52" spans="2:23" ht="14.25">
      <c r="B52" s="174"/>
      <c r="C52" s="174"/>
      <c r="D52" s="172"/>
      <c r="E52" s="172"/>
      <c r="F52" s="172"/>
      <c r="G52" s="172"/>
      <c r="H52" s="172"/>
      <c r="I52" s="172"/>
      <c r="J52" s="172"/>
      <c r="K52" s="172"/>
      <c r="L52" s="172"/>
      <c r="M52" s="172"/>
      <c r="N52" s="172"/>
      <c r="O52" s="172"/>
      <c r="P52" s="172"/>
      <c r="Q52" s="172"/>
      <c r="R52" s="171"/>
      <c r="S52" s="172"/>
      <c r="T52" s="173"/>
      <c r="U52" s="171"/>
      <c r="V52" s="172"/>
      <c r="W52" s="173"/>
    </row>
    <row r="53" spans="2:23" ht="14.25">
      <c r="B53" s="164"/>
      <c r="C53" s="164"/>
      <c r="D53" s="167"/>
      <c r="E53" s="167"/>
      <c r="F53" s="167"/>
      <c r="G53" s="167"/>
      <c r="H53" s="167"/>
      <c r="I53" s="167"/>
      <c r="J53" s="167"/>
      <c r="K53" s="167"/>
      <c r="L53" s="167"/>
      <c r="M53" s="167"/>
      <c r="N53" s="167"/>
      <c r="O53" s="167"/>
      <c r="P53" s="167"/>
      <c r="Q53" s="167"/>
      <c r="R53" s="166"/>
      <c r="S53" s="167"/>
      <c r="T53" s="168"/>
      <c r="U53" s="166"/>
      <c r="V53" s="167"/>
      <c r="W53" s="168"/>
    </row>
    <row r="54" spans="2:23" ht="15" thickBot="1">
      <c r="B54" s="175"/>
      <c r="C54" s="175"/>
      <c r="D54" s="176"/>
      <c r="E54" s="176"/>
      <c r="F54" s="176"/>
      <c r="G54" s="176"/>
      <c r="H54" s="176"/>
      <c r="I54" s="176"/>
      <c r="J54" s="176"/>
      <c r="K54" s="176"/>
      <c r="L54" s="176"/>
      <c r="M54" s="177" t="s">
        <v>24</v>
      </c>
      <c r="N54" s="176">
        <f>SUM(N28:N52)</f>
        <v>1.2000000000000002</v>
      </c>
      <c r="O54" s="176"/>
      <c r="P54" s="176">
        <f>SUM(P28:P52)</f>
        <v>1.9500000000000002</v>
      </c>
      <c r="Q54" s="176"/>
      <c r="R54" s="178"/>
      <c r="S54" s="176"/>
      <c r="T54" s="179"/>
      <c r="U54" s="178"/>
      <c r="V54" s="176"/>
      <c r="W54" s="179"/>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21.xml><?xml version="1.0" encoding="utf-8"?>
<worksheet xmlns="http://schemas.openxmlformats.org/spreadsheetml/2006/main" xmlns:r="http://schemas.openxmlformats.org/officeDocument/2006/relationships">
  <dimension ref="B2:W55"/>
  <sheetViews>
    <sheetView zoomScale="70" zoomScaleNormal="70" workbookViewId="0" topLeftCell="A1">
      <selection activeCell="A29" sqref="A29:IV29"/>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2" width="3.8515625" style="29" customWidth="1"/>
    <col min="13" max="13" width="5.140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414</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6" t="s">
        <v>335</v>
      </c>
      <c r="D7" s="217"/>
      <c r="E7" s="217"/>
      <c r="F7" s="217"/>
      <c r="G7" s="217"/>
      <c r="H7" s="217"/>
      <c r="I7" s="217"/>
      <c r="J7" s="217"/>
      <c r="K7" s="217"/>
      <c r="L7" s="217"/>
      <c r="M7" s="217"/>
      <c r="N7" s="217"/>
      <c r="O7" s="217"/>
      <c r="P7" s="217"/>
      <c r="Q7" s="217"/>
      <c r="R7" s="218"/>
      <c r="S7" s="36"/>
      <c r="T7" s="36"/>
      <c r="U7" s="36"/>
      <c r="V7" s="36"/>
      <c r="W7" s="39"/>
    </row>
    <row r="8" spans="2:23" ht="15.75" thickBot="1">
      <c r="B8" s="35"/>
      <c r="C8" s="216" t="s">
        <v>336</v>
      </c>
      <c r="D8" s="217"/>
      <c r="E8" s="217"/>
      <c r="F8" s="217"/>
      <c r="G8" s="217"/>
      <c r="H8" s="217"/>
      <c r="I8" s="217"/>
      <c r="J8" s="217"/>
      <c r="K8" s="217"/>
      <c r="L8" s="217"/>
      <c r="M8" s="217"/>
      <c r="N8" s="217"/>
      <c r="O8" s="217"/>
      <c r="P8" s="217"/>
      <c r="Q8" s="217"/>
      <c r="R8" s="218"/>
      <c r="S8" s="36"/>
      <c r="T8" s="36"/>
      <c r="U8" s="36"/>
      <c r="V8" s="36"/>
      <c r="W8" s="39"/>
    </row>
    <row r="9" spans="2:23" ht="22.5" customHeight="1">
      <c r="B9" s="35"/>
      <c r="C9" s="37" t="s">
        <v>1</v>
      </c>
      <c r="D9" s="66" t="str">
        <f>INDEX(BOM!I:I,MATCH($P$3,BOM!$P:$P,0),1)</f>
        <v>114443-00WM</v>
      </c>
      <c r="E9" s="36"/>
      <c r="F9" s="36"/>
      <c r="G9" s="36"/>
      <c r="H9" s="36"/>
      <c r="I9" s="36"/>
      <c r="J9" s="36"/>
      <c r="K9" s="36"/>
      <c r="L9" s="36"/>
      <c r="M9" s="36"/>
      <c r="N9" s="40" t="s">
        <v>2</v>
      </c>
      <c r="O9" s="36"/>
      <c r="P9" s="135" t="str">
        <f>INDEX(BOM!O:O,MATCH($P$3,BOM!$P:$P,0),1)</f>
        <v>12/13/10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STAND,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2</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116</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114443-00WM</v>
      </c>
      <c r="H19" s="29" t="str">
        <f>D11</f>
        <v>STAND, A-18</v>
      </c>
      <c r="Q19" s="29" t="s">
        <v>343</v>
      </c>
    </row>
    <row r="20" spans="2:17" ht="14.25">
      <c r="B20" s="47"/>
      <c r="D20" s="29" t="s">
        <v>117</v>
      </c>
      <c r="H20" s="29" t="s">
        <v>119</v>
      </c>
      <c r="Q20" s="29" t="s">
        <v>66</v>
      </c>
    </row>
    <row r="21" spans="2:17" ht="14.25">
      <c r="B21" s="47"/>
      <c r="D21" s="29" t="s">
        <v>120</v>
      </c>
      <c r="H21" s="29" t="s">
        <v>121</v>
      </c>
      <c r="Q21" s="29" t="s">
        <v>337</v>
      </c>
    </row>
    <row r="22" spans="2:3" ht="14.25">
      <c r="B22" s="47" t="s">
        <v>11</v>
      </c>
      <c r="C22" s="29" t="s">
        <v>15</v>
      </c>
    </row>
    <row r="23" spans="2:4" ht="14.25">
      <c r="B23" s="47" t="s">
        <v>11</v>
      </c>
      <c r="C23" s="49" t="s">
        <v>13</v>
      </c>
      <c r="D23" s="96"/>
    </row>
    <row r="24" spans="2:17" ht="14.25">
      <c r="B24" s="47" t="s">
        <v>11</v>
      </c>
      <c r="C24" s="29" t="s">
        <v>16</v>
      </c>
      <c r="Q24" s="29" t="s">
        <v>4</v>
      </c>
    </row>
    <row r="25" spans="2:17" ht="14.25">
      <c r="B25" s="47"/>
      <c r="C25" s="66" t="str">
        <f>INDEX(BOM!I:I,MATCH($P$3,BOM!$P:$P,0)+1,1)</f>
        <v>        114440-00M</v>
      </c>
      <c r="H25" s="66" t="str">
        <f>INDEX(BOM!J:J,MATCH($P$3,BOM!$P:$P,0)+1,1)</f>
        <v>MEMBER, STAND, A-18</v>
      </c>
      <c r="Q25" s="66">
        <f>INDEX(BOM!M:M,MATCH($P$3,BOM!$P:$P,0)+1,1)</f>
        <v>2</v>
      </c>
    </row>
    <row r="26" spans="2:17" ht="14.25">
      <c r="B26" s="47"/>
      <c r="C26" s="66" t="str">
        <f>INDEX(BOM!I:I,MATCH($P$3,BOM!$P:$P,0)+3,1)</f>
        <v>        114441-00M</v>
      </c>
      <c r="H26" s="66" t="str">
        <f>INDEX(BOM!J:J,MATCH($P$3,BOM!$P:$P,0)+3,1)</f>
        <v>PLATE, FOOT, STAND, A-18</v>
      </c>
      <c r="Q26" s="66">
        <f>INDEX(BOM!M:M,MATCH($P$3,BOM!$P:$P,0)+3,1)</f>
        <v>2</v>
      </c>
    </row>
    <row r="27" spans="2:17" ht="14.25">
      <c r="B27" s="47"/>
      <c r="C27" s="66" t="str">
        <f>INDEX(BOM!I:I,MATCH($P$3,BOM!$P:$P,0)+5,1)</f>
        <v>        114442-00M</v>
      </c>
      <c r="H27" s="66" t="str">
        <f>INDEX(BOM!J:J,MATCH($P$3,BOM!$P:$P,0)+5,1)</f>
        <v>PLATE, BOLT, STAND, A-18</v>
      </c>
      <c r="Q27" s="66">
        <f>INDEX(BOM!M:M,MATCH($P$3,BOM!$P:$P,0)+5,1)</f>
        <v>2</v>
      </c>
    </row>
    <row r="28" spans="2:17" ht="15" thickBot="1">
      <c r="B28" s="47"/>
      <c r="C28" s="66">
        <f>INDEX(BOM!I:I,MATCH($P$3,BOM!$P:$P,0)+7,1)</f>
        <v>0</v>
      </c>
      <c r="H28" s="66" t="str">
        <f>INDEX(BOM!J:J,MATCH($P$3,BOM!$P:$P,0)+7,1)</f>
        <v>PAINT, GRAY, INORGANIC ZINC </v>
      </c>
      <c r="Q28" s="66" t="str">
        <f>INDEX(BOM!M:M,MATCH($P$3,BOM!$P:$P,0)+7,1)</f>
        <v>AR</v>
      </c>
    </row>
    <row r="29" spans="2:23" ht="15" thickBot="1">
      <c r="B29" s="50" t="s">
        <v>17</v>
      </c>
      <c r="C29" s="51" t="s">
        <v>18</v>
      </c>
      <c r="D29" s="52" t="s">
        <v>19</v>
      </c>
      <c r="E29" s="53"/>
      <c r="F29" s="53"/>
      <c r="G29" s="53"/>
      <c r="H29" s="53"/>
      <c r="I29" s="53"/>
      <c r="J29" s="53"/>
      <c r="K29" s="53"/>
      <c r="L29" s="53"/>
      <c r="M29" s="53"/>
      <c r="N29" s="53" t="s">
        <v>20</v>
      </c>
      <c r="O29" s="53"/>
      <c r="P29" s="53" t="s">
        <v>21</v>
      </c>
      <c r="Q29" s="54"/>
      <c r="R29" s="52"/>
      <c r="S29" s="55" t="s">
        <v>22</v>
      </c>
      <c r="T29" s="54"/>
      <c r="U29" s="53"/>
      <c r="V29" s="55" t="s">
        <v>23</v>
      </c>
      <c r="W29" s="54"/>
    </row>
    <row r="30" spans="2:23" ht="14.25">
      <c r="B30" s="156"/>
      <c r="C30" s="156"/>
      <c r="D30" s="157"/>
      <c r="E30" s="157"/>
      <c r="F30" s="157"/>
      <c r="G30" s="157"/>
      <c r="H30" s="157"/>
      <c r="I30" s="157"/>
      <c r="J30" s="157"/>
      <c r="K30" s="157"/>
      <c r="L30" s="157"/>
      <c r="M30" s="157"/>
      <c r="N30" s="157"/>
      <c r="O30" s="157"/>
      <c r="P30" s="157"/>
      <c r="Q30" s="157"/>
      <c r="R30" s="160"/>
      <c r="S30" s="161"/>
      <c r="T30" s="162"/>
      <c r="U30" s="160"/>
      <c r="V30" s="161"/>
      <c r="W30" s="162"/>
    </row>
    <row r="31" spans="2:23" ht="14.25">
      <c r="B31" s="163">
        <v>10</v>
      </c>
      <c r="C31" s="163">
        <v>60</v>
      </c>
      <c r="D31" s="157" t="s">
        <v>127</v>
      </c>
      <c r="E31" s="157"/>
      <c r="F31" s="157"/>
      <c r="G31" s="157"/>
      <c r="H31" s="157"/>
      <c r="I31" s="157"/>
      <c r="J31" s="157"/>
      <c r="K31" s="157"/>
      <c r="L31" s="157"/>
      <c r="M31" s="157"/>
      <c r="N31" s="157">
        <v>0</v>
      </c>
      <c r="O31" s="157"/>
      <c r="P31" s="157">
        <v>0</v>
      </c>
      <c r="Q31" s="157"/>
      <c r="R31" s="158"/>
      <c r="S31" s="157"/>
      <c r="T31" s="159"/>
      <c r="U31" s="158"/>
      <c r="V31" s="157"/>
      <c r="W31" s="159"/>
    </row>
    <row r="32" spans="2:23" ht="14.25">
      <c r="B32" s="163"/>
      <c r="C32" s="163"/>
      <c r="D32" s="157" t="s">
        <v>264</v>
      </c>
      <c r="E32" s="157"/>
      <c r="F32" s="157"/>
      <c r="G32" s="157"/>
      <c r="H32" s="157"/>
      <c r="I32" s="157"/>
      <c r="J32" s="157"/>
      <c r="K32" s="157"/>
      <c r="L32" s="157"/>
      <c r="M32" s="157"/>
      <c r="N32" s="157"/>
      <c r="O32" s="157"/>
      <c r="P32" s="157"/>
      <c r="Q32" s="157"/>
      <c r="R32" s="158"/>
      <c r="S32" s="157"/>
      <c r="T32" s="159"/>
      <c r="U32" s="158"/>
      <c r="V32" s="157"/>
      <c r="W32" s="159"/>
    </row>
    <row r="33" spans="2:23" ht="14.25">
      <c r="B33" s="164"/>
      <c r="C33" s="164"/>
      <c r="D33" s="167" t="s">
        <v>344</v>
      </c>
      <c r="E33" s="167"/>
      <c r="F33" s="167"/>
      <c r="G33" s="167"/>
      <c r="H33" s="167"/>
      <c r="I33" s="167"/>
      <c r="J33" s="167"/>
      <c r="K33" s="167"/>
      <c r="L33" s="167"/>
      <c r="M33" s="167"/>
      <c r="N33" s="167"/>
      <c r="O33" s="167"/>
      <c r="P33" s="167"/>
      <c r="Q33" s="167"/>
      <c r="R33" s="166"/>
      <c r="S33" s="167"/>
      <c r="T33" s="168"/>
      <c r="U33" s="166"/>
      <c r="V33" s="167"/>
      <c r="W33" s="168"/>
    </row>
    <row r="34" spans="2:23" ht="14.25">
      <c r="B34" s="164">
        <v>20</v>
      </c>
      <c r="C34" s="164">
        <v>10</v>
      </c>
      <c r="D34" s="167" t="s">
        <v>345</v>
      </c>
      <c r="E34" s="167"/>
      <c r="F34" s="167"/>
      <c r="G34" s="167"/>
      <c r="H34" s="167"/>
      <c r="I34" s="167"/>
      <c r="J34" s="167"/>
      <c r="K34" s="167"/>
      <c r="L34" s="167"/>
      <c r="M34" s="167"/>
      <c r="N34" s="167">
        <v>0.1</v>
      </c>
      <c r="O34" s="167"/>
      <c r="P34" s="167">
        <v>0.5</v>
      </c>
      <c r="Q34" s="167"/>
      <c r="R34" s="166"/>
      <c r="S34" s="167"/>
      <c r="T34" s="168"/>
      <c r="U34" s="166"/>
      <c r="V34" s="167"/>
      <c r="W34" s="168"/>
    </row>
    <row r="35" spans="2:23" ht="14.25">
      <c r="B35" s="164"/>
      <c r="C35" s="164"/>
      <c r="D35" s="167" t="s">
        <v>346</v>
      </c>
      <c r="E35" s="167"/>
      <c r="F35" s="167"/>
      <c r="G35" s="167"/>
      <c r="H35" s="167"/>
      <c r="I35" s="167"/>
      <c r="J35" s="167"/>
      <c r="K35" s="167"/>
      <c r="L35" s="167"/>
      <c r="M35" s="167"/>
      <c r="N35" s="167"/>
      <c r="O35" s="167"/>
      <c r="P35" s="167"/>
      <c r="Q35" s="167"/>
      <c r="R35" s="166"/>
      <c r="S35" s="167"/>
      <c r="T35" s="168"/>
      <c r="U35" s="166"/>
      <c r="V35" s="167"/>
      <c r="W35" s="168"/>
    </row>
    <row r="36" spans="2:23" ht="14.25">
      <c r="B36" s="181"/>
      <c r="C36" s="181"/>
      <c r="D36" s="182"/>
      <c r="E36" s="182"/>
      <c r="F36" s="182"/>
      <c r="G36" s="182"/>
      <c r="H36" s="182"/>
      <c r="I36" s="182"/>
      <c r="J36" s="182"/>
      <c r="K36" s="182"/>
      <c r="L36" s="182"/>
      <c r="M36" s="182"/>
      <c r="N36" s="182"/>
      <c r="O36" s="182"/>
      <c r="P36" s="182"/>
      <c r="Q36" s="182"/>
      <c r="R36" s="158"/>
      <c r="S36" s="157"/>
      <c r="T36" s="159"/>
      <c r="U36" s="158"/>
      <c r="V36" s="157"/>
      <c r="W36" s="159"/>
    </row>
    <row r="37" spans="2:23" ht="14.25">
      <c r="B37" s="163">
        <v>30</v>
      </c>
      <c r="C37" s="163">
        <v>10</v>
      </c>
      <c r="D37" s="182" t="s">
        <v>339</v>
      </c>
      <c r="E37" s="182"/>
      <c r="F37" s="182"/>
      <c r="G37" s="182"/>
      <c r="H37" s="182"/>
      <c r="I37" s="182"/>
      <c r="J37" s="182"/>
      <c r="K37" s="182"/>
      <c r="L37" s="182"/>
      <c r="M37" s="182"/>
      <c r="N37" s="182">
        <v>0</v>
      </c>
      <c r="O37" s="182"/>
      <c r="P37" s="182">
        <v>0.25</v>
      </c>
      <c r="Q37" s="182"/>
      <c r="R37" s="158"/>
      <c r="S37" s="157"/>
      <c r="T37" s="159"/>
      <c r="U37" s="158"/>
      <c r="V37" s="157"/>
      <c r="W37" s="159"/>
    </row>
    <row r="38" spans="2:23" ht="14.25">
      <c r="B38" s="187"/>
      <c r="C38" s="181"/>
      <c r="D38" s="182" t="s">
        <v>340</v>
      </c>
      <c r="E38" s="182"/>
      <c r="F38" s="182"/>
      <c r="G38" s="182"/>
      <c r="H38" s="182"/>
      <c r="I38" s="182"/>
      <c r="J38" s="182"/>
      <c r="K38" s="182"/>
      <c r="L38" s="182"/>
      <c r="M38" s="182"/>
      <c r="N38" s="182"/>
      <c r="O38" s="182"/>
      <c r="P38" s="182"/>
      <c r="Q38" s="182"/>
      <c r="R38" s="158"/>
      <c r="S38" s="157"/>
      <c r="T38" s="159"/>
      <c r="U38" s="158"/>
      <c r="V38" s="157"/>
      <c r="W38" s="159"/>
    </row>
    <row r="39" spans="2:23" ht="14.25">
      <c r="B39" s="183"/>
      <c r="C39" s="184"/>
      <c r="D39" s="185"/>
      <c r="E39" s="18"/>
      <c r="F39" s="18"/>
      <c r="G39" s="18"/>
      <c r="H39" s="18"/>
      <c r="I39" s="18"/>
      <c r="J39" s="18"/>
      <c r="K39" s="18"/>
      <c r="L39" s="18"/>
      <c r="M39" s="18"/>
      <c r="N39" s="18"/>
      <c r="O39" s="18"/>
      <c r="P39" s="18"/>
      <c r="Q39" s="186"/>
      <c r="R39" s="185"/>
      <c r="S39" s="18"/>
      <c r="T39" s="186"/>
      <c r="U39" s="18"/>
      <c r="V39" s="18"/>
      <c r="W39" s="186"/>
    </row>
    <row r="40" spans="2:23" ht="14.25">
      <c r="B40" s="183">
        <v>30</v>
      </c>
      <c r="C40" s="184">
        <v>10</v>
      </c>
      <c r="D40" s="185" t="s">
        <v>220</v>
      </c>
      <c r="E40" s="18"/>
      <c r="F40" s="18"/>
      <c r="G40" s="18"/>
      <c r="H40" s="18"/>
      <c r="I40" s="18"/>
      <c r="J40" s="18"/>
      <c r="K40" s="18"/>
      <c r="L40" s="18"/>
      <c r="M40" s="18"/>
      <c r="N40" s="18">
        <v>0.1</v>
      </c>
      <c r="O40" s="18"/>
      <c r="P40" s="18">
        <v>0.75</v>
      </c>
      <c r="Q40" s="186"/>
      <c r="R40" s="185"/>
      <c r="S40" s="18"/>
      <c r="T40" s="186"/>
      <c r="U40" s="18"/>
      <c r="V40" s="18"/>
      <c r="W40" s="186"/>
    </row>
    <row r="41" spans="2:23" ht="14.25">
      <c r="B41" s="183"/>
      <c r="C41" s="184"/>
      <c r="D41" s="185" t="s">
        <v>215</v>
      </c>
      <c r="E41" s="18"/>
      <c r="F41" s="18"/>
      <c r="G41" s="18"/>
      <c r="H41" s="18"/>
      <c r="I41" s="18"/>
      <c r="J41" s="18"/>
      <c r="K41" s="18"/>
      <c r="L41" s="18"/>
      <c r="M41" s="18"/>
      <c r="N41" s="18"/>
      <c r="O41" s="18"/>
      <c r="P41" s="18"/>
      <c r="Q41" s="186"/>
      <c r="R41" s="185"/>
      <c r="S41" s="18"/>
      <c r="T41" s="186"/>
      <c r="U41" s="18"/>
      <c r="V41" s="18"/>
      <c r="W41" s="186"/>
    </row>
    <row r="42" spans="2:23" ht="14.25">
      <c r="B42" s="188"/>
      <c r="C42" s="189"/>
      <c r="D42" s="190"/>
      <c r="E42" s="191"/>
      <c r="F42" s="191"/>
      <c r="G42" s="191"/>
      <c r="H42" s="191"/>
      <c r="I42" s="191"/>
      <c r="J42" s="191"/>
      <c r="K42" s="191"/>
      <c r="L42" s="191"/>
      <c r="M42" s="191"/>
      <c r="N42" s="191"/>
      <c r="O42" s="191"/>
      <c r="P42" s="191"/>
      <c r="Q42" s="192"/>
      <c r="R42" s="190"/>
      <c r="S42" s="191"/>
      <c r="T42" s="192"/>
      <c r="U42" s="191"/>
      <c r="V42" s="191"/>
      <c r="W42" s="192"/>
    </row>
    <row r="43" spans="2:23" ht="14.25">
      <c r="B43" s="188">
        <v>40</v>
      </c>
      <c r="C43" s="189">
        <v>47</v>
      </c>
      <c r="D43" s="190" t="s">
        <v>221</v>
      </c>
      <c r="E43" s="191"/>
      <c r="F43" s="191"/>
      <c r="G43" s="191"/>
      <c r="H43" s="191"/>
      <c r="I43" s="191"/>
      <c r="J43" s="191"/>
      <c r="K43" s="191"/>
      <c r="L43" s="191"/>
      <c r="M43" s="191"/>
      <c r="N43" s="191">
        <v>0.1</v>
      </c>
      <c r="O43" s="191"/>
      <c r="P43" s="191">
        <v>0.25</v>
      </c>
      <c r="Q43" s="192"/>
      <c r="R43" s="190"/>
      <c r="S43" s="191"/>
      <c r="T43" s="192"/>
      <c r="U43" s="191"/>
      <c r="V43" s="191"/>
      <c r="W43" s="192"/>
    </row>
    <row r="44" spans="2:23" ht="14.25">
      <c r="B44" s="188"/>
      <c r="C44" s="189"/>
      <c r="D44" s="190"/>
      <c r="E44" s="191"/>
      <c r="F44" s="191"/>
      <c r="G44" s="191"/>
      <c r="H44" s="191"/>
      <c r="I44" s="191"/>
      <c r="J44" s="191"/>
      <c r="K44" s="191"/>
      <c r="L44" s="191"/>
      <c r="M44" s="191"/>
      <c r="N44" s="191"/>
      <c r="O44" s="191"/>
      <c r="P44" s="191"/>
      <c r="Q44" s="192"/>
      <c r="R44" s="190"/>
      <c r="S44" s="191"/>
      <c r="T44" s="192"/>
      <c r="U44" s="191"/>
      <c r="V44" s="191"/>
      <c r="W44" s="192"/>
    </row>
    <row r="45" spans="2:23" ht="14.25">
      <c r="B45" s="183"/>
      <c r="C45" s="184"/>
      <c r="D45" s="185"/>
      <c r="E45" s="18"/>
      <c r="F45" s="18"/>
      <c r="G45" s="18"/>
      <c r="H45" s="18"/>
      <c r="I45" s="18"/>
      <c r="J45" s="18"/>
      <c r="K45" s="18"/>
      <c r="L45" s="18"/>
      <c r="M45" s="18"/>
      <c r="N45" s="18"/>
      <c r="O45" s="18"/>
      <c r="P45" s="18"/>
      <c r="Q45" s="186"/>
      <c r="R45" s="185"/>
      <c r="S45" s="18"/>
      <c r="T45" s="186"/>
      <c r="U45" s="18"/>
      <c r="V45" s="18"/>
      <c r="W45" s="186"/>
    </row>
    <row r="46" spans="2:23" ht="14.25">
      <c r="B46" s="183">
        <v>50</v>
      </c>
      <c r="C46" s="184">
        <v>10</v>
      </c>
      <c r="D46" s="185" t="s">
        <v>222</v>
      </c>
      <c r="E46" s="18"/>
      <c r="F46" s="18"/>
      <c r="G46" s="18"/>
      <c r="H46" s="18"/>
      <c r="I46" s="18"/>
      <c r="J46" s="18"/>
      <c r="K46" s="18"/>
      <c r="L46" s="18"/>
      <c r="M46" s="18"/>
      <c r="N46" s="18">
        <v>0.1</v>
      </c>
      <c r="O46" s="18"/>
      <c r="P46" s="18">
        <v>0.75</v>
      </c>
      <c r="Q46" s="186"/>
      <c r="R46" s="185"/>
      <c r="S46" s="18"/>
      <c r="T46" s="186"/>
      <c r="U46" s="18"/>
      <c r="V46" s="18"/>
      <c r="W46" s="186"/>
    </row>
    <row r="47" spans="2:23" ht="14.25">
      <c r="B47" s="183"/>
      <c r="C47" s="184"/>
      <c r="D47" s="185"/>
      <c r="E47" s="18"/>
      <c r="F47" s="18"/>
      <c r="G47" s="18"/>
      <c r="H47" s="18"/>
      <c r="I47" s="18"/>
      <c r="J47" s="18"/>
      <c r="K47" s="18"/>
      <c r="L47" s="18"/>
      <c r="M47" s="18"/>
      <c r="N47" s="18"/>
      <c r="O47" s="18"/>
      <c r="P47" s="18"/>
      <c r="Q47" s="186"/>
      <c r="R47" s="185"/>
      <c r="S47" s="18"/>
      <c r="T47" s="186"/>
      <c r="U47" s="18"/>
      <c r="V47" s="18"/>
      <c r="W47" s="186"/>
    </row>
    <row r="48" spans="2:23" ht="14.25">
      <c r="B48" s="188"/>
      <c r="C48" s="189"/>
      <c r="D48" s="190"/>
      <c r="E48" s="191"/>
      <c r="F48" s="191"/>
      <c r="G48" s="191"/>
      <c r="H48" s="191"/>
      <c r="I48" s="191"/>
      <c r="J48" s="191"/>
      <c r="K48" s="191"/>
      <c r="L48" s="191"/>
      <c r="M48" s="191"/>
      <c r="N48" s="191"/>
      <c r="O48" s="191"/>
      <c r="P48" s="191"/>
      <c r="Q48" s="192"/>
      <c r="R48" s="190"/>
      <c r="S48" s="191"/>
      <c r="T48" s="192"/>
      <c r="U48" s="191"/>
      <c r="V48" s="191"/>
      <c r="W48" s="192"/>
    </row>
    <row r="49" spans="2:23" ht="14.25">
      <c r="B49" s="188">
        <v>60</v>
      </c>
      <c r="C49" s="189">
        <v>20</v>
      </c>
      <c r="D49" s="190" t="s">
        <v>223</v>
      </c>
      <c r="E49" s="191"/>
      <c r="F49" s="191"/>
      <c r="G49" s="191"/>
      <c r="H49" s="191"/>
      <c r="I49" s="191"/>
      <c r="J49" s="191"/>
      <c r="K49" s="191"/>
      <c r="L49" s="191"/>
      <c r="M49" s="191"/>
      <c r="N49" s="191">
        <v>0.1</v>
      </c>
      <c r="O49" s="191"/>
      <c r="P49" s="191">
        <v>1</v>
      </c>
      <c r="Q49" s="192"/>
      <c r="R49" s="190"/>
      <c r="S49" s="191"/>
      <c r="T49" s="192"/>
      <c r="U49" s="191"/>
      <c r="V49" s="191"/>
      <c r="W49" s="192"/>
    </row>
    <row r="50" spans="2:23" ht="14.25">
      <c r="B50" s="188"/>
      <c r="C50" s="189"/>
      <c r="D50" s="190"/>
      <c r="E50" s="191"/>
      <c r="F50" s="191"/>
      <c r="G50" s="191"/>
      <c r="H50" s="191"/>
      <c r="I50" s="191"/>
      <c r="J50" s="191"/>
      <c r="K50" s="191"/>
      <c r="L50" s="191"/>
      <c r="M50" s="191"/>
      <c r="N50" s="191"/>
      <c r="O50" s="191"/>
      <c r="P50" s="191"/>
      <c r="Q50" s="192"/>
      <c r="R50" s="191"/>
      <c r="S50" s="191"/>
      <c r="T50" s="192"/>
      <c r="U50" s="191"/>
      <c r="V50" s="191"/>
      <c r="W50" s="192"/>
    </row>
    <row r="51" spans="2:23" ht="14.25">
      <c r="B51" s="174"/>
      <c r="C51" s="174"/>
      <c r="D51" s="172"/>
      <c r="E51" s="172"/>
      <c r="F51" s="172"/>
      <c r="G51" s="172"/>
      <c r="H51" s="172"/>
      <c r="I51" s="172"/>
      <c r="J51" s="172"/>
      <c r="K51" s="172"/>
      <c r="L51" s="172"/>
      <c r="M51" s="172"/>
      <c r="N51" s="172"/>
      <c r="O51" s="172"/>
      <c r="P51" s="172"/>
      <c r="Q51" s="172"/>
      <c r="R51" s="171"/>
      <c r="S51" s="172"/>
      <c r="T51" s="173"/>
      <c r="U51" s="171"/>
      <c r="V51" s="172"/>
      <c r="W51" s="173"/>
    </row>
    <row r="52" spans="2:23" ht="14.25">
      <c r="B52" s="174">
        <v>80</v>
      </c>
      <c r="C52" s="174">
        <v>47</v>
      </c>
      <c r="D52" s="172" t="s">
        <v>347</v>
      </c>
      <c r="E52" s="172"/>
      <c r="F52" s="172"/>
      <c r="G52" s="172"/>
      <c r="H52" s="172"/>
      <c r="I52" s="172"/>
      <c r="J52" s="172"/>
      <c r="K52" s="172"/>
      <c r="L52" s="172"/>
      <c r="M52" s="172"/>
      <c r="N52" s="172">
        <v>0.1</v>
      </c>
      <c r="O52" s="172"/>
      <c r="P52" s="172">
        <v>0.5</v>
      </c>
      <c r="Q52" s="172"/>
      <c r="R52" s="171"/>
      <c r="S52" s="172"/>
      <c r="T52" s="173"/>
      <c r="U52" s="171"/>
      <c r="V52" s="172"/>
      <c r="W52" s="173"/>
    </row>
    <row r="53" spans="2:23" ht="14.25">
      <c r="B53" s="174">
        <v>85</v>
      </c>
      <c r="C53" s="174">
        <v>60</v>
      </c>
      <c r="D53" s="172" t="s">
        <v>334</v>
      </c>
      <c r="E53" s="172"/>
      <c r="F53" s="172"/>
      <c r="G53" s="172"/>
      <c r="H53" s="172"/>
      <c r="I53" s="172"/>
      <c r="J53" s="172"/>
      <c r="K53" s="172"/>
      <c r="L53" s="172"/>
      <c r="M53" s="172"/>
      <c r="N53" s="172">
        <v>0</v>
      </c>
      <c r="O53" s="172"/>
      <c r="P53" s="172">
        <v>0.2</v>
      </c>
      <c r="Q53" s="172"/>
      <c r="R53" s="171"/>
      <c r="S53" s="172"/>
      <c r="T53" s="173"/>
      <c r="U53" s="171"/>
      <c r="V53" s="172"/>
      <c r="W53" s="173"/>
    </row>
    <row r="54" spans="2:23" ht="14.25">
      <c r="B54" s="174"/>
      <c r="C54" s="174"/>
      <c r="D54" s="172"/>
      <c r="E54" s="172"/>
      <c r="F54" s="172"/>
      <c r="G54" s="172"/>
      <c r="H54" s="172"/>
      <c r="I54" s="172"/>
      <c r="J54" s="172"/>
      <c r="K54" s="172"/>
      <c r="L54" s="172"/>
      <c r="M54" s="172"/>
      <c r="N54" s="172"/>
      <c r="O54" s="172"/>
      <c r="P54" s="172"/>
      <c r="Q54" s="172"/>
      <c r="R54" s="171"/>
      <c r="S54" s="172"/>
      <c r="T54" s="173"/>
      <c r="U54" s="171"/>
      <c r="V54" s="172"/>
      <c r="W54" s="173"/>
    </row>
    <row r="55" spans="2:23" ht="15" thickBot="1">
      <c r="B55" s="175"/>
      <c r="C55" s="175"/>
      <c r="D55" s="176"/>
      <c r="E55" s="176"/>
      <c r="F55" s="176"/>
      <c r="G55" s="176"/>
      <c r="H55" s="176"/>
      <c r="I55" s="176"/>
      <c r="J55" s="176"/>
      <c r="K55" s="176"/>
      <c r="L55" s="176"/>
      <c r="M55" s="177" t="s">
        <v>24</v>
      </c>
      <c r="N55" s="176">
        <f>SUM(N51:N54)</f>
        <v>0.1</v>
      </c>
      <c r="O55" s="176"/>
      <c r="P55" s="176">
        <f>SUM(P30:P53)</f>
        <v>4.2</v>
      </c>
      <c r="Q55" s="176"/>
      <c r="R55" s="178"/>
      <c r="S55" s="176"/>
      <c r="T55" s="179"/>
      <c r="U55" s="178"/>
      <c r="V55" s="176"/>
      <c r="W55" s="179"/>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22.xml><?xml version="1.0" encoding="utf-8"?>
<worksheet xmlns="http://schemas.openxmlformats.org/spreadsheetml/2006/main" xmlns:r="http://schemas.openxmlformats.org/officeDocument/2006/relationships">
  <dimension ref="B2:W45"/>
  <sheetViews>
    <sheetView zoomScale="70" zoomScaleNormal="70" workbookViewId="0" topLeftCell="A1">
      <selection activeCell="Q21" sqref="Q21"/>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415</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6" t="s">
        <v>335</v>
      </c>
      <c r="D7" s="217"/>
      <c r="E7" s="217"/>
      <c r="F7" s="217"/>
      <c r="G7" s="217"/>
      <c r="H7" s="217"/>
      <c r="I7" s="217"/>
      <c r="J7" s="217"/>
      <c r="K7" s="217"/>
      <c r="L7" s="217"/>
      <c r="M7" s="217"/>
      <c r="N7" s="217"/>
      <c r="O7" s="217"/>
      <c r="P7" s="217"/>
      <c r="Q7" s="217"/>
      <c r="R7" s="218"/>
      <c r="S7" s="36"/>
      <c r="T7" s="36"/>
      <c r="U7" s="36"/>
      <c r="V7" s="36"/>
      <c r="W7" s="39"/>
    </row>
    <row r="8" spans="2:23" ht="15.75" thickBot="1">
      <c r="B8" s="35"/>
      <c r="C8" s="216" t="s">
        <v>336</v>
      </c>
      <c r="D8" s="217"/>
      <c r="E8" s="217"/>
      <c r="F8" s="217"/>
      <c r="G8" s="217"/>
      <c r="H8" s="217"/>
      <c r="I8" s="217"/>
      <c r="J8" s="217"/>
      <c r="K8" s="217"/>
      <c r="L8" s="217"/>
      <c r="M8" s="217"/>
      <c r="N8" s="217"/>
      <c r="O8" s="217"/>
      <c r="P8" s="217"/>
      <c r="Q8" s="217"/>
      <c r="R8" s="218"/>
      <c r="S8" s="36"/>
      <c r="T8" s="36"/>
      <c r="U8" s="36"/>
      <c r="V8" s="36"/>
      <c r="W8" s="39"/>
    </row>
    <row r="9" spans="2:23" ht="22.5" customHeight="1">
      <c r="B9" s="35"/>
      <c r="C9" s="37" t="s">
        <v>1</v>
      </c>
      <c r="D9" s="66" t="str">
        <f>INDEX(BOM!I:I,MATCH($P$3,BOM!$P:$P,0),1)</f>
        <v>        114440-00M</v>
      </c>
      <c r="E9" s="36"/>
      <c r="F9" s="36"/>
      <c r="G9" s="36"/>
      <c r="H9" s="36"/>
      <c r="I9" s="36"/>
      <c r="J9" s="36"/>
      <c r="K9" s="36"/>
      <c r="L9" s="36"/>
      <c r="M9" s="36"/>
      <c r="N9" s="40" t="s">
        <v>2</v>
      </c>
      <c r="O9" s="36"/>
      <c r="P9" s="135" t="str">
        <f>INDEX(BOM!O:O,MATCH($P$3,BOM!$P:$P,0),1)</f>
        <v>12/6/10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MEMBER, STAND,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2</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116</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114440-00M</v>
      </c>
      <c r="H19" s="29" t="str">
        <f>D11</f>
        <v>MEMBER, STAND, A-18</v>
      </c>
      <c r="Q19" s="29" t="s">
        <v>337</v>
      </c>
    </row>
    <row r="20" spans="2:17" ht="14.25">
      <c r="B20" s="47"/>
      <c r="D20" s="29" t="s">
        <v>117</v>
      </c>
      <c r="H20" s="29" t="s">
        <v>119</v>
      </c>
      <c r="Q20" s="29" t="s">
        <v>66</v>
      </c>
    </row>
    <row r="21" spans="2:3" ht="14.25">
      <c r="B21" s="47" t="s">
        <v>11</v>
      </c>
      <c r="C21" s="29" t="s">
        <v>15</v>
      </c>
    </row>
    <row r="22" spans="2:4" ht="14.25">
      <c r="B22" s="47" t="s">
        <v>11</v>
      </c>
      <c r="C22" s="49" t="s">
        <v>13</v>
      </c>
      <c r="D22" s="96"/>
    </row>
    <row r="23" ht="14.25">
      <c r="B23" s="47"/>
    </row>
    <row r="24" spans="2:17" ht="14.25">
      <c r="B24" s="47" t="s">
        <v>11</v>
      </c>
      <c r="C24" s="29" t="s">
        <v>16</v>
      </c>
      <c r="Q24" s="29" t="s">
        <v>4</v>
      </c>
    </row>
    <row r="25" spans="2:17" ht="14.25">
      <c r="B25" s="47"/>
      <c r="C25" s="66" t="str">
        <f>INDEX(BOM!R:R,MATCH($P$3,BOM!$P:$P,0)+1,1)</f>
        <v>TUBE, 3.50 SQUARE, .31 WALL, 71.00 LG</v>
      </c>
      <c r="N25" s="66" t="str">
        <f>INDEX(BOM!N:N,MATCH($P$3,BOM!$P:$P,0)+1,1)</f>
        <v>ASTM A36 STEEL</v>
      </c>
      <c r="Q25" s="66">
        <f>INDEX(BOM!M:M,MATCH($P$3,BOM!$P:$P,0)+1,1)</f>
        <v>2</v>
      </c>
    </row>
    <row r="26" ht="15" thickBot="1">
      <c r="B26" s="47"/>
    </row>
    <row r="27" spans="2:23" ht="15" thickBot="1">
      <c r="B27" s="50" t="s">
        <v>17</v>
      </c>
      <c r="C27" s="51" t="s">
        <v>18</v>
      </c>
      <c r="D27" s="52" t="s">
        <v>19</v>
      </c>
      <c r="E27" s="53"/>
      <c r="F27" s="53"/>
      <c r="G27" s="53"/>
      <c r="H27" s="53"/>
      <c r="I27" s="53"/>
      <c r="J27" s="53"/>
      <c r="K27" s="53"/>
      <c r="L27" s="53"/>
      <c r="M27" s="53"/>
      <c r="N27" s="53" t="s">
        <v>20</v>
      </c>
      <c r="O27" s="53"/>
      <c r="P27" s="53" t="s">
        <v>21</v>
      </c>
      <c r="Q27" s="54"/>
      <c r="R27" s="52"/>
      <c r="S27" s="55" t="s">
        <v>22</v>
      </c>
      <c r="T27" s="54"/>
      <c r="U27" s="53"/>
      <c r="V27" s="55" t="s">
        <v>23</v>
      </c>
      <c r="W27" s="54"/>
    </row>
    <row r="28" spans="2:23" ht="14.25">
      <c r="B28" s="156"/>
      <c r="C28" s="156"/>
      <c r="D28" s="157"/>
      <c r="E28" s="157"/>
      <c r="F28" s="157"/>
      <c r="G28" s="157"/>
      <c r="H28" s="157"/>
      <c r="I28" s="157"/>
      <c r="J28" s="157"/>
      <c r="K28" s="157"/>
      <c r="L28" s="157"/>
      <c r="M28" s="157"/>
      <c r="N28" s="157"/>
      <c r="O28" s="157"/>
      <c r="P28" s="157"/>
      <c r="Q28" s="157"/>
      <c r="R28" s="158"/>
      <c r="S28" s="157"/>
      <c r="T28" s="159"/>
      <c r="U28" s="160"/>
      <c r="V28" s="161"/>
      <c r="W28" s="162"/>
    </row>
    <row r="29" spans="2:23" ht="14.25">
      <c r="B29" s="163">
        <v>10</v>
      </c>
      <c r="C29" s="163">
        <v>60</v>
      </c>
      <c r="D29" s="157" t="s">
        <v>326</v>
      </c>
      <c r="E29" s="157"/>
      <c r="F29" s="157"/>
      <c r="G29" s="157"/>
      <c r="H29" s="157"/>
      <c r="I29" s="157"/>
      <c r="J29" s="157"/>
      <c r="K29" s="157"/>
      <c r="L29" s="157"/>
      <c r="M29" s="157"/>
      <c r="N29" s="157">
        <v>0</v>
      </c>
      <c r="O29" s="157"/>
      <c r="P29" s="157">
        <v>0</v>
      </c>
      <c r="Q29" s="157"/>
      <c r="R29" s="158"/>
      <c r="S29" s="157"/>
      <c r="T29" s="159"/>
      <c r="U29" s="158"/>
      <c r="V29" s="157"/>
      <c r="W29" s="159"/>
    </row>
    <row r="30" spans="2:23" ht="14.25">
      <c r="B30" s="163"/>
      <c r="C30" s="163"/>
      <c r="D30" s="157"/>
      <c r="E30" s="157"/>
      <c r="F30" s="157"/>
      <c r="G30" s="157"/>
      <c r="H30" s="157"/>
      <c r="I30" s="157"/>
      <c r="J30" s="157"/>
      <c r="K30" s="157"/>
      <c r="L30" s="157"/>
      <c r="M30" s="157"/>
      <c r="N30" s="157"/>
      <c r="O30" s="157"/>
      <c r="P30" s="157"/>
      <c r="Q30" s="157"/>
      <c r="R30" s="158"/>
      <c r="S30" s="157"/>
      <c r="T30" s="159"/>
      <c r="U30" s="158"/>
      <c r="V30" s="157"/>
      <c r="W30" s="159"/>
    </row>
    <row r="31" spans="2:23" ht="14.25">
      <c r="B31" s="164"/>
      <c r="C31" s="164"/>
      <c r="D31" s="165"/>
      <c r="E31" s="165"/>
      <c r="F31" s="165"/>
      <c r="G31" s="165"/>
      <c r="H31" s="165"/>
      <c r="I31" s="165"/>
      <c r="J31" s="165"/>
      <c r="K31" s="165"/>
      <c r="L31" s="165"/>
      <c r="M31" s="165"/>
      <c r="N31" s="165"/>
      <c r="O31" s="165"/>
      <c r="P31" s="165"/>
      <c r="Q31" s="165"/>
      <c r="R31" s="166"/>
      <c r="S31" s="167"/>
      <c r="T31" s="168"/>
      <c r="U31" s="166"/>
      <c r="V31" s="167"/>
      <c r="W31" s="168"/>
    </row>
    <row r="32" spans="2:23" ht="14.25">
      <c r="B32" s="164">
        <v>15</v>
      </c>
      <c r="C32" s="164">
        <v>47</v>
      </c>
      <c r="D32" s="165" t="s">
        <v>339</v>
      </c>
      <c r="E32" s="165"/>
      <c r="F32" s="165"/>
      <c r="G32" s="165"/>
      <c r="H32" s="165"/>
      <c r="I32" s="165"/>
      <c r="J32" s="165"/>
      <c r="K32" s="165"/>
      <c r="L32" s="165"/>
      <c r="M32" s="165"/>
      <c r="N32" s="165">
        <v>0</v>
      </c>
      <c r="O32" s="165"/>
      <c r="P32" s="165">
        <v>0.1</v>
      </c>
      <c r="Q32" s="165"/>
      <c r="R32" s="166"/>
      <c r="S32" s="167"/>
      <c r="T32" s="168"/>
      <c r="U32" s="166"/>
      <c r="V32" s="167"/>
      <c r="W32" s="168"/>
    </row>
    <row r="33" spans="2:23" ht="14.25">
      <c r="B33" s="164"/>
      <c r="C33" s="164"/>
      <c r="D33" s="165" t="s">
        <v>340</v>
      </c>
      <c r="E33" s="165"/>
      <c r="F33" s="165"/>
      <c r="G33" s="165"/>
      <c r="H33" s="165"/>
      <c r="I33" s="165"/>
      <c r="J33" s="165"/>
      <c r="K33" s="165"/>
      <c r="L33" s="165"/>
      <c r="M33" s="165"/>
      <c r="N33" s="165"/>
      <c r="O33" s="165"/>
      <c r="P33" s="165"/>
      <c r="Q33" s="165"/>
      <c r="R33" s="166"/>
      <c r="S33" s="167"/>
      <c r="T33" s="168"/>
      <c r="U33" s="166"/>
      <c r="V33" s="167"/>
      <c r="W33" s="168"/>
    </row>
    <row r="34" spans="2:23" ht="14.25">
      <c r="B34" s="163"/>
      <c r="C34" s="163"/>
      <c r="D34" s="157"/>
      <c r="E34" s="157"/>
      <c r="F34" s="157"/>
      <c r="G34" s="157"/>
      <c r="H34" s="157"/>
      <c r="I34" s="157"/>
      <c r="J34" s="157"/>
      <c r="K34" s="157"/>
      <c r="L34" s="157"/>
      <c r="M34" s="157"/>
      <c r="N34" s="157"/>
      <c r="O34" s="157"/>
      <c r="P34" s="157"/>
      <c r="Q34" s="157"/>
      <c r="R34" s="158"/>
      <c r="S34" s="157"/>
      <c r="T34" s="159"/>
      <c r="U34" s="158"/>
      <c r="V34" s="157"/>
      <c r="W34" s="159"/>
    </row>
    <row r="35" spans="2:23" ht="14.25">
      <c r="B35" s="163">
        <v>20</v>
      </c>
      <c r="C35" s="163">
        <v>43</v>
      </c>
      <c r="D35" s="157" t="s">
        <v>67</v>
      </c>
      <c r="E35" s="157"/>
      <c r="F35" s="157"/>
      <c r="G35" s="157"/>
      <c r="H35" s="157"/>
      <c r="I35" s="157"/>
      <c r="J35" s="157"/>
      <c r="K35" s="157"/>
      <c r="L35" s="157"/>
      <c r="M35" s="157"/>
      <c r="N35" s="157">
        <v>0.5</v>
      </c>
      <c r="O35" s="157"/>
      <c r="P35" s="157">
        <v>0.5</v>
      </c>
      <c r="Q35" s="157"/>
      <c r="R35" s="158"/>
      <c r="S35" s="157"/>
      <c r="T35" s="159"/>
      <c r="U35" s="158"/>
      <c r="V35" s="157"/>
      <c r="W35" s="159"/>
    </row>
    <row r="36" spans="2:23" ht="15.75">
      <c r="B36" s="163"/>
      <c r="C36" s="163"/>
      <c r="D36" s="157" t="s">
        <v>328</v>
      </c>
      <c r="E36" s="157"/>
      <c r="F36" s="157"/>
      <c r="G36" s="157"/>
      <c r="H36" s="157"/>
      <c r="I36" s="157"/>
      <c r="J36" s="157"/>
      <c r="K36" s="157"/>
      <c r="L36" s="157"/>
      <c r="M36" s="157"/>
      <c r="N36" s="157"/>
      <c r="O36" s="157"/>
      <c r="P36" s="157"/>
      <c r="Q36" s="157"/>
      <c r="R36" s="158"/>
      <c r="S36" s="157"/>
      <c r="T36" s="159"/>
      <c r="U36" s="158"/>
      <c r="V36" s="157"/>
      <c r="W36" s="159"/>
    </row>
    <row r="37" spans="2:23" ht="14.25">
      <c r="B37" s="174"/>
      <c r="C37" s="174"/>
      <c r="D37" s="172"/>
      <c r="E37" s="172"/>
      <c r="F37" s="172"/>
      <c r="G37" s="172"/>
      <c r="H37" s="172"/>
      <c r="I37" s="172"/>
      <c r="J37" s="172"/>
      <c r="K37" s="172"/>
      <c r="L37" s="172"/>
      <c r="M37" s="172"/>
      <c r="N37" s="172"/>
      <c r="O37" s="172"/>
      <c r="P37" s="172"/>
      <c r="Q37" s="172"/>
      <c r="R37" s="171"/>
      <c r="S37" s="172"/>
      <c r="T37" s="173"/>
      <c r="U37" s="171"/>
      <c r="V37" s="172"/>
      <c r="W37" s="173"/>
    </row>
    <row r="38" spans="2:23" ht="14.25">
      <c r="B38" s="174">
        <v>40</v>
      </c>
      <c r="C38" s="174">
        <v>20</v>
      </c>
      <c r="D38" s="170" t="s">
        <v>333</v>
      </c>
      <c r="E38" s="170"/>
      <c r="F38" s="170"/>
      <c r="G38" s="170"/>
      <c r="H38" s="170"/>
      <c r="I38" s="170"/>
      <c r="J38" s="170"/>
      <c r="K38" s="170"/>
      <c r="L38" s="170"/>
      <c r="M38" s="170"/>
      <c r="N38" s="170">
        <v>0.1</v>
      </c>
      <c r="O38" s="170"/>
      <c r="P38" s="170">
        <v>0.75</v>
      </c>
      <c r="Q38" s="172"/>
      <c r="R38" s="171"/>
      <c r="S38" s="172"/>
      <c r="T38" s="173"/>
      <c r="U38" s="171"/>
      <c r="V38" s="172"/>
      <c r="W38" s="173"/>
    </row>
    <row r="39" spans="2:23" ht="14.25">
      <c r="B39" s="174"/>
      <c r="C39" s="174"/>
      <c r="D39" s="172"/>
      <c r="E39" s="172"/>
      <c r="F39" s="172"/>
      <c r="G39" s="172"/>
      <c r="H39" s="172"/>
      <c r="I39" s="172"/>
      <c r="J39" s="172"/>
      <c r="K39" s="172"/>
      <c r="L39" s="172"/>
      <c r="M39" s="172"/>
      <c r="N39" s="172"/>
      <c r="O39" s="172"/>
      <c r="P39" s="172"/>
      <c r="Q39" s="172"/>
      <c r="R39" s="171"/>
      <c r="S39" s="172"/>
      <c r="T39" s="173"/>
      <c r="U39" s="171"/>
      <c r="V39" s="172"/>
      <c r="W39" s="173"/>
    </row>
    <row r="40" spans="2:23" ht="14.25">
      <c r="B40" s="163"/>
      <c r="C40" s="163"/>
      <c r="D40" s="157"/>
      <c r="E40" s="157"/>
      <c r="F40" s="157"/>
      <c r="G40" s="157"/>
      <c r="H40" s="157"/>
      <c r="I40" s="157"/>
      <c r="J40" s="157"/>
      <c r="K40" s="157"/>
      <c r="L40" s="157"/>
      <c r="M40" s="157"/>
      <c r="N40" s="157"/>
      <c r="O40" s="157"/>
      <c r="P40" s="157"/>
      <c r="Q40" s="157"/>
      <c r="R40" s="158"/>
      <c r="S40" s="157"/>
      <c r="T40" s="159"/>
      <c r="U40" s="158"/>
      <c r="V40" s="157"/>
      <c r="W40" s="159"/>
    </row>
    <row r="41" spans="2:23" ht="14.25">
      <c r="B41" s="163">
        <v>50</v>
      </c>
      <c r="C41" s="163">
        <v>60</v>
      </c>
      <c r="D41" s="157" t="s">
        <v>334</v>
      </c>
      <c r="E41" s="157"/>
      <c r="F41" s="157"/>
      <c r="G41" s="157"/>
      <c r="H41" s="157"/>
      <c r="I41" s="157"/>
      <c r="J41" s="157"/>
      <c r="K41" s="157"/>
      <c r="L41" s="157"/>
      <c r="M41" s="157"/>
      <c r="N41" s="157">
        <v>0.1</v>
      </c>
      <c r="O41" s="157"/>
      <c r="P41" s="157">
        <v>0.1</v>
      </c>
      <c r="Q41" s="157"/>
      <c r="R41" s="158"/>
      <c r="S41" s="157"/>
      <c r="T41" s="159"/>
      <c r="U41" s="158"/>
      <c r="V41" s="157"/>
      <c r="W41" s="159"/>
    </row>
    <row r="42" spans="2:23" ht="14.25">
      <c r="B42" s="163"/>
      <c r="C42" s="163"/>
      <c r="D42" s="157"/>
      <c r="E42" s="157"/>
      <c r="F42" s="157"/>
      <c r="G42" s="157"/>
      <c r="H42" s="157"/>
      <c r="I42" s="157"/>
      <c r="J42" s="157"/>
      <c r="K42" s="157"/>
      <c r="L42" s="157"/>
      <c r="M42" s="157"/>
      <c r="N42" s="157"/>
      <c r="O42" s="157"/>
      <c r="P42" s="157"/>
      <c r="Q42" s="157"/>
      <c r="R42" s="158"/>
      <c r="S42" s="157"/>
      <c r="T42" s="159"/>
      <c r="U42" s="158"/>
      <c r="V42" s="157"/>
      <c r="W42" s="159"/>
    </row>
    <row r="43" spans="2:23" ht="14.25">
      <c r="B43" s="61"/>
      <c r="C43" s="62"/>
      <c r="D43" s="35"/>
      <c r="E43" s="36"/>
      <c r="F43" s="36"/>
      <c r="G43" s="36"/>
      <c r="H43" s="36"/>
      <c r="I43" s="36"/>
      <c r="J43" s="36"/>
      <c r="K43" s="36"/>
      <c r="L43" s="36"/>
      <c r="M43" s="36"/>
      <c r="N43" s="36"/>
      <c r="O43" s="36"/>
      <c r="P43" s="36"/>
      <c r="Q43" s="39"/>
      <c r="R43" s="35"/>
      <c r="S43" s="36"/>
      <c r="T43" s="39"/>
      <c r="U43" s="36"/>
      <c r="V43" s="36"/>
      <c r="W43" s="39"/>
    </row>
    <row r="44" spans="2:23" ht="14.25">
      <c r="B44" s="61"/>
      <c r="C44" s="62"/>
      <c r="D44" s="35"/>
      <c r="E44" s="36"/>
      <c r="F44" s="36"/>
      <c r="G44" s="36"/>
      <c r="H44" s="36"/>
      <c r="I44" s="36"/>
      <c r="J44" s="36"/>
      <c r="K44" s="36"/>
      <c r="L44" s="36"/>
      <c r="M44" s="36"/>
      <c r="N44" s="36"/>
      <c r="O44" s="36"/>
      <c r="P44" s="36"/>
      <c r="Q44" s="39"/>
      <c r="R44" s="35"/>
      <c r="S44" s="36"/>
      <c r="T44" s="39"/>
      <c r="U44" s="36"/>
      <c r="V44" s="36"/>
      <c r="W44" s="39"/>
    </row>
    <row r="45" spans="2:23" ht="15" thickBot="1">
      <c r="B45" s="63"/>
      <c r="C45" s="64"/>
      <c r="D45" s="44"/>
      <c r="E45" s="45"/>
      <c r="F45" s="45"/>
      <c r="G45" s="45"/>
      <c r="H45" s="45"/>
      <c r="I45" s="45"/>
      <c r="J45" s="45"/>
      <c r="K45" s="45"/>
      <c r="L45" s="45"/>
      <c r="M45" s="65" t="s">
        <v>24</v>
      </c>
      <c r="N45" s="45">
        <f>SUM(N28:N43)</f>
        <v>0.7</v>
      </c>
      <c r="O45" s="45"/>
      <c r="P45" s="45">
        <f>SUM(P28:P43)</f>
        <v>1.4500000000000002</v>
      </c>
      <c r="Q45" s="46"/>
      <c r="R45" s="44"/>
      <c r="S45" s="45"/>
      <c r="T45" s="46"/>
      <c r="U45" s="45"/>
      <c r="V45" s="45"/>
      <c r="W45"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23.xml><?xml version="1.0" encoding="utf-8"?>
<worksheet xmlns="http://schemas.openxmlformats.org/spreadsheetml/2006/main" xmlns:r="http://schemas.openxmlformats.org/officeDocument/2006/relationships">
  <dimension ref="B2:W51"/>
  <sheetViews>
    <sheetView zoomScale="70" zoomScaleNormal="70" workbookViewId="0" topLeftCell="A7">
      <selection activeCell="C42" sqref="C42"/>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416</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6" t="s">
        <v>335</v>
      </c>
      <c r="D7" s="217"/>
      <c r="E7" s="217"/>
      <c r="F7" s="217"/>
      <c r="G7" s="217"/>
      <c r="H7" s="217"/>
      <c r="I7" s="217"/>
      <c r="J7" s="217"/>
      <c r="K7" s="217"/>
      <c r="L7" s="217"/>
      <c r="M7" s="217"/>
      <c r="N7" s="217"/>
      <c r="O7" s="217"/>
      <c r="P7" s="217"/>
      <c r="Q7" s="217"/>
      <c r="R7" s="218"/>
      <c r="S7" s="36"/>
      <c r="T7" s="36"/>
      <c r="U7" s="36"/>
      <c r="V7" s="36"/>
      <c r="W7" s="39"/>
    </row>
    <row r="8" spans="2:23" ht="15.75" thickBot="1">
      <c r="B8" s="35"/>
      <c r="C8" s="216" t="s">
        <v>336</v>
      </c>
      <c r="D8" s="217"/>
      <c r="E8" s="217"/>
      <c r="F8" s="217"/>
      <c r="G8" s="217"/>
      <c r="H8" s="217"/>
      <c r="I8" s="217"/>
      <c r="J8" s="217"/>
      <c r="K8" s="217"/>
      <c r="L8" s="217"/>
      <c r="M8" s="217"/>
      <c r="N8" s="217"/>
      <c r="O8" s="217"/>
      <c r="P8" s="217"/>
      <c r="Q8" s="217"/>
      <c r="R8" s="218"/>
      <c r="S8" s="36"/>
      <c r="T8" s="36"/>
      <c r="U8" s="36"/>
      <c r="V8" s="36"/>
      <c r="W8" s="39"/>
    </row>
    <row r="9" spans="2:23" ht="22.5" customHeight="1">
      <c r="B9" s="35"/>
      <c r="C9" s="37" t="s">
        <v>1</v>
      </c>
      <c r="D9" s="66" t="str">
        <f>INDEX(BOM!I:I,MATCH($P$3,BOM!$P:$P,0),1)</f>
        <v>        114441-00M</v>
      </c>
      <c r="E9" s="36"/>
      <c r="F9" s="36"/>
      <c r="G9" s="36"/>
      <c r="H9" s="36"/>
      <c r="I9" s="36"/>
      <c r="J9" s="36"/>
      <c r="K9" s="36"/>
      <c r="L9" s="36"/>
      <c r="M9" s="36"/>
      <c r="N9" s="40" t="s">
        <v>2</v>
      </c>
      <c r="O9" s="36"/>
      <c r="P9" s="135" t="str">
        <f>INDEX(BOM!O:O,MATCH($P$3,BOM!$P:$P,0),1)</f>
        <v>12/6/10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PLATE, FOOT, STAND,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2</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116</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114441-00M</v>
      </c>
      <c r="H19" s="29" t="str">
        <f>D11</f>
        <v>PLATE, FOOT, STAND, A-18</v>
      </c>
      <c r="Q19" s="29" t="s">
        <v>337</v>
      </c>
    </row>
    <row r="20" spans="2:17" ht="14.25">
      <c r="B20" s="47"/>
      <c r="D20" s="29" t="s">
        <v>117</v>
      </c>
      <c r="H20" s="29" t="s">
        <v>119</v>
      </c>
      <c r="Q20" s="29" t="s">
        <v>66</v>
      </c>
    </row>
    <row r="21" spans="2:3" ht="14.25">
      <c r="B21" s="47" t="s">
        <v>11</v>
      </c>
      <c r="C21" s="29" t="s">
        <v>15</v>
      </c>
    </row>
    <row r="22" spans="2:4" ht="14.25">
      <c r="B22" s="47" t="s">
        <v>11</v>
      </c>
      <c r="C22" s="49" t="s">
        <v>13</v>
      </c>
      <c r="D22" s="96"/>
    </row>
    <row r="23" ht="14.25">
      <c r="B23" s="47"/>
    </row>
    <row r="24" spans="2:17" ht="14.25">
      <c r="B24" s="47" t="s">
        <v>11</v>
      </c>
      <c r="C24" s="29" t="s">
        <v>16</v>
      </c>
      <c r="Q24" s="29" t="s">
        <v>4</v>
      </c>
    </row>
    <row r="25" spans="2:17" ht="14.25">
      <c r="B25" s="47"/>
      <c r="C25" s="66" t="str">
        <f>INDEX(BOM!R:R,MATCH($P$3,BOM!$P:$P,0)+1,1)</f>
        <v>PLT. 1.00 THK, 8.00 WD, 8.00 LG</v>
      </c>
      <c r="N25" s="66" t="str">
        <f>INDEX(BOM!N:N,MATCH($P$3,BOM!$P:$P,0)+1,1)</f>
        <v>ASTM A36 STEEL</v>
      </c>
      <c r="Q25" s="66">
        <f>INDEX(BOM!M:M,MATCH($P$3,BOM!$P:$P,0)+1,1)</f>
        <v>2</v>
      </c>
    </row>
    <row r="26" ht="15" thickBot="1">
      <c r="B26" s="47"/>
    </row>
    <row r="27" spans="2:23" ht="15" thickBot="1">
      <c r="B27" s="50" t="s">
        <v>17</v>
      </c>
      <c r="C27" s="51" t="s">
        <v>18</v>
      </c>
      <c r="D27" s="52" t="s">
        <v>19</v>
      </c>
      <c r="E27" s="53"/>
      <c r="F27" s="53"/>
      <c r="G27" s="53"/>
      <c r="H27" s="53"/>
      <c r="I27" s="53"/>
      <c r="J27" s="53"/>
      <c r="K27" s="53"/>
      <c r="L27" s="53"/>
      <c r="M27" s="53"/>
      <c r="N27" s="53" t="s">
        <v>20</v>
      </c>
      <c r="O27" s="53"/>
      <c r="P27" s="53" t="s">
        <v>21</v>
      </c>
      <c r="Q27" s="54"/>
      <c r="R27" s="52"/>
      <c r="S27" s="55" t="s">
        <v>22</v>
      </c>
      <c r="T27" s="54"/>
      <c r="U27" s="53"/>
      <c r="V27" s="55" t="s">
        <v>23</v>
      </c>
      <c r="W27" s="54"/>
    </row>
    <row r="28" spans="2:23" ht="14.25">
      <c r="B28" s="156"/>
      <c r="C28" s="156"/>
      <c r="D28" s="157"/>
      <c r="E28" s="157"/>
      <c r="F28" s="157"/>
      <c r="G28" s="157"/>
      <c r="H28" s="157"/>
      <c r="I28" s="157"/>
      <c r="J28" s="157"/>
      <c r="K28" s="157"/>
      <c r="L28" s="157"/>
      <c r="M28" s="157"/>
      <c r="N28" s="157"/>
      <c r="O28" s="157"/>
      <c r="P28" s="157"/>
      <c r="Q28" s="157"/>
      <c r="R28" s="158"/>
      <c r="S28" s="157"/>
      <c r="T28" s="159"/>
      <c r="U28" s="160"/>
      <c r="V28" s="161"/>
      <c r="W28" s="162"/>
    </row>
    <row r="29" spans="2:23" ht="14.25">
      <c r="B29" s="163">
        <v>10</v>
      </c>
      <c r="C29" s="163">
        <v>60</v>
      </c>
      <c r="D29" s="157" t="s">
        <v>326</v>
      </c>
      <c r="E29" s="157"/>
      <c r="F29" s="157"/>
      <c r="G29" s="157"/>
      <c r="H29" s="157"/>
      <c r="I29" s="157"/>
      <c r="J29" s="157"/>
      <c r="K29" s="157"/>
      <c r="L29" s="157"/>
      <c r="M29" s="157"/>
      <c r="N29" s="157">
        <v>0</v>
      </c>
      <c r="O29" s="157"/>
      <c r="P29" s="157">
        <v>0</v>
      </c>
      <c r="Q29" s="157"/>
      <c r="R29" s="158"/>
      <c r="S29" s="157"/>
      <c r="T29" s="159"/>
      <c r="U29" s="158"/>
      <c r="V29" s="157"/>
      <c r="W29" s="159"/>
    </row>
    <row r="30" spans="2:23" ht="14.25">
      <c r="B30" s="163"/>
      <c r="C30" s="163"/>
      <c r="D30" s="157"/>
      <c r="E30" s="157"/>
      <c r="F30" s="157"/>
      <c r="G30" s="157"/>
      <c r="H30" s="157"/>
      <c r="I30" s="157"/>
      <c r="J30" s="157"/>
      <c r="K30" s="157"/>
      <c r="L30" s="157"/>
      <c r="M30" s="157"/>
      <c r="N30" s="157"/>
      <c r="O30" s="157"/>
      <c r="P30" s="157"/>
      <c r="Q30" s="157"/>
      <c r="R30" s="158"/>
      <c r="S30" s="157"/>
      <c r="T30" s="159"/>
      <c r="U30" s="158"/>
      <c r="V30" s="157"/>
      <c r="W30" s="159"/>
    </row>
    <row r="31" spans="2:23" ht="14.25">
      <c r="B31" s="164"/>
      <c r="C31" s="164"/>
      <c r="D31" s="165"/>
      <c r="E31" s="165"/>
      <c r="F31" s="165"/>
      <c r="G31" s="165"/>
      <c r="H31" s="165"/>
      <c r="I31" s="165"/>
      <c r="J31" s="165"/>
      <c r="K31" s="165"/>
      <c r="L31" s="165"/>
      <c r="M31" s="165"/>
      <c r="N31" s="165"/>
      <c r="O31" s="165"/>
      <c r="P31" s="165"/>
      <c r="Q31" s="165"/>
      <c r="R31" s="166"/>
      <c r="S31" s="167"/>
      <c r="T31" s="168"/>
      <c r="U31" s="166"/>
      <c r="V31" s="167"/>
      <c r="W31" s="168"/>
    </row>
    <row r="32" spans="2:23" ht="14.25">
      <c r="B32" s="164">
        <v>15</v>
      </c>
      <c r="C32" s="164">
        <v>47</v>
      </c>
      <c r="D32" s="165" t="s">
        <v>339</v>
      </c>
      <c r="E32" s="165"/>
      <c r="F32" s="165"/>
      <c r="G32" s="165"/>
      <c r="H32" s="165"/>
      <c r="I32" s="165"/>
      <c r="J32" s="165"/>
      <c r="K32" s="165"/>
      <c r="L32" s="165"/>
      <c r="M32" s="165"/>
      <c r="N32" s="165">
        <v>0</v>
      </c>
      <c r="O32" s="165"/>
      <c r="P32" s="165">
        <v>0.1</v>
      </c>
      <c r="Q32" s="165"/>
      <c r="R32" s="166"/>
      <c r="S32" s="167"/>
      <c r="T32" s="168"/>
      <c r="U32" s="166"/>
      <c r="V32" s="167"/>
      <c r="W32" s="168"/>
    </row>
    <row r="33" spans="2:23" ht="14.25">
      <c r="B33" s="164"/>
      <c r="C33" s="164"/>
      <c r="D33" s="165" t="s">
        <v>340</v>
      </c>
      <c r="E33" s="165"/>
      <c r="F33" s="165"/>
      <c r="G33" s="165"/>
      <c r="H33" s="165"/>
      <c r="I33" s="165"/>
      <c r="J33" s="165"/>
      <c r="K33" s="165"/>
      <c r="L33" s="165"/>
      <c r="M33" s="165"/>
      <c r="N33" s="165"/>
      <c r="O33" s="165"/>
      <c r="P33" s="165"/>
      <c r="Q33" s="165"/>
      <c r="R33" s="166"/>
      <c r="S33" s="167"/>
      <c r="T33" s="168"/>
      <c r="U33" s="166"/>
      <c r="V33" s="167"/>
      <c r="W33" s="168"/>
    </row>
    <row r="34" spans="2:23" ht="14.25">
      <c r="B34" s="163"/>
      <c r="C34" s="163"/>
      <c r="D34" s="157"/>
      <c r="E34" s="157"/>
      <c r="F34" s="157"/>
      <c r="G34" s="157"/>
      <c r="H34" s="157"/>
      <c r="I34" s="157"/>
      <c r="J34" s="157"/>
      <c r="K34" s="157"/>
      <c r="L34" s="157"/>
      <c r="M34" s="157"/>
      <c r="N34" s="157"/>
      <c r="O34" s="157"/>
      <c r="P34" s="157"/>
      <c r="Q34" s="157"/>
      <c r="R34" s="158"/>
      <c r="S34" s="157"/>
      <c r="T34" s="159"/>
      <c r="U34" s="158"/>
      <c r="V34" s="157"/>
      <c r="W34" s="159"/>
    </row>
    <row r="35" spans="2:23" ht="14.25">
      <c r="B35" s="163">
        <v>20</v>
      </c>
      <c r="C35" s="163">
        <v>43</v>
      </c>
      <c r="D35" s="157" t="s">
        <v>67</v>
      </c>
      <c r="E35" s="157"/>
      <c r="F35" s="157"/>
      <c r="G35" s="157"/>
      <c r="H35" s="157"/>
      <c r="I35" s="157"/>
      <c r="J35" s="157"/>
      <c r="K35" s="157"/>
      <c r="L35" s="157"/>
      <c r="M35" s="157"/>
      <c r="N35" s="157">
        <v>0.5</v>
      </c>
      <c r="O35" s="157"/>
      <c r="P35" s="157">
        <v>0.5</v>
      </c>
      <c r="Q35" s="157"/>
      <c r="R35" s="158"/>
      <c r="S35" s="157"/>
      <c r="T35" s="159"/>
      <c r="U35" s="158"/>
      <c r="V35" s="157"/>
      <c r="W35" s="159"/>
    </row>
    <row r="36" spans="2:23" ht="15.75">
      <c r="B36" s="163"/>
      <c r="C36" s="163"/>
      <c r="D36" s="157" t="s">
        <v>328</v>
      </c>
      <c r="E36" s="157"/>
      <c r="F36" s="157"/>
      <c r="G36" s="157"/>
      <c r="H36" s="157"/>
      <c r="I36" s="157"/>
      <c r="J36" s="157"/>
      <c r="K36" s="157"/>
      <c r="L36" s="157"/>
      <c r="M36" s="157"/>
      <c r="N36" s="157"/>
      <c r="O36" s="157"/>
      <c r="P36" s="157"/>
      <c r="Q36" s="157"/>
      <c r="R36" s="158"/>
      <c r="S36" s="157"/>
      <c r="T36" s="159"/>
      <c r="U36" s="158"/>
      <c r="V36" s="157"/>
      <c r="W36" s="159"/>
    </row>
    <row r="37" spans="2:23" ht="14.25">
      <c r="B37" s="169"/>
      <c r="C37" s="169"/>
      <c r="D37" s="170"/>
      <c r="E37" s="170"/>
      <c r="F37" s="170"/>
      <c r="G37" s="170"/>
      <c r="H37" s="170"/>
      <c r="I37" s="170"/>
      <c r="J37" s="170"/>
      <c r="K37" s="170"/>
      <c r="L37" s="170"/>
      <c r="M37" s="170"/>
      <c r="N37" s="170"/>
      <c r="O37" s="170"/>
      <c r="P37" s="170"/>
      <c r="Q37" s="170"/>
      <c r="R37" s="171"/>
      <c r="S37" s="172"/>
      <c r="T37" s="173"/>
      <c r="U37" s="171"/>
      <c r="V37" s="172"/>
      <c r="W37" s="173"/>
    </row>
    <row r="38" spans="2:23" ht="14.25">
      <c r="B38" s="169">
        <v>30</v>
      </c>
      <c r="C38" s="174">
        <v>47</v>
      </c>
      <c r="D38" s="170" t="s">
        <v>329</v>
      </c>
      <c r="E38" s="170"/>
      <c r="F38" s="170"/>
      <c r="G38" s="170"/>
      <c r="H38" s="170"/>
      <c r="I38" s="170"/>
      <c r="J38" s="170"/>
      <c r="K38" s="170"/>
      <c r="L38" s="170"/>
      <c r="M38" s="170"/>
      <c r="N38" s="170">
        <v>0</v>
      </c>
      <c r="O38" s="170"/>
      <c r="P38" s="170">
        <v>0.1</v>
      </c>
      <c r="Q38" s="170"/>
      <c r="R38" s="171"/>
      <c r="S38" s="172"/>
      <c r="T38" s="173"/>
      <c r="U38" s="171"/>
      <c r="V38" s="172"/>
      <c r="W38" s="173"/>
    </row>
    <row r="39" spans="2:23" ht="14.25">
      <c r="B39" s="169"/>
      <c r="C39" s="169"/>
      <c r="D39" s="170" t="s">
        <v>330</v>
      </c>
      <c r="E39" s="170"/>
      <c r="F39" s="170"/>
      <c r="G39" s="170"/>
      <c r="H39" s="170"/>
      <c r="I39" s="170"/>
      <c r="J39" s="170"/>
      <c r="K39" s="170"/>
      <c r="L39" s="170"/>
      <c r="M39" s="170"/>
      <c r="N39" s="170"/>
      <c r="O39" s="170"/>
      <c r="P39" s="170"/>
      <c r="Q39" s="170"/>
      <c r="R39" s="171"/>
      <c r="S39" s="172"/>
      <c r="T39" s="173"/>
      <c r="U39" s="171"/>
      <c r="V39" s="172"/>
      <c r="W39" s="173"/>
    </row>
    <row r="40" spans="2:23" ht="14.25">
      <c r="B40" s="163"/>
      <c r="C40" s="163"/>
      <c r="D40" s="157"/>
      <c r="E40" s="157"/>
      <c r="F40" s="157"/>
      <c r="G40" s="157"/>
      <c r="H40" s="157"/>
      <c r="I40" s="157"/>
      <c r="J40" s="157"/>
      <c r="K40" s="157"/>
      <c r="L40" s="157"/>
      <c r="M40" s="157"/>
      <c r="N40" s="157"/>
      <c r="O40" s="157"/>
      <c r="P40" s="157"/>
      <c r="Q40" s="157"/>
      <c r="R40" s="158"/>
      <c r="S40" s="157"/>
      <c r="T40" s="159"/>
      <c r="U40" s="158"/>
      <c r="V40" s="157"/>
      <c r="W40" s="159"/>
    </row>
    <row r="41" spans="2:23" ht="14.25">
      <c r="B41" s="163">
        <v>30</v>
      </c>
      <c r="C41" s="163">
        <v>1</v>
      </c>
      <c r="D41" s="157" t="s">
        <v>338</v>
      </c>
      <c r="E41" s="157"/>
      <c r="F41" s="157"/>
      <c r="G41" s="157"/>
      <c r="H41" s="157"/>
      <c r="I41" s="157"/>
      <c r="J41" s="157"/>
      <c r="K41" s="157"/>
      <c r="L41" s="157"/>
      <c r="M41" s="157"/>
      <c r="N41" s="157">
        <v>0.5</v>
      </c>
      <c r="O41" s="157"/>
      <c r="P41" s="157">
        <v>2.5</v>
      </c>
      <c r="Q41" s="157"/>
      <c r="R41" s="158"/>
      <c r="S41" s="157"/>
      <c r="T41" s="159"/>
      <c r="U41" s="158"/>
      <c r="V41" s="157"/>
      <c r="W41" s="159"/>
    </row>
    <row r="42" spans="2:23" ht="15">
      <c r="B42" s="163"/>
      <c r="C42" s="163"/>
      <c r="D42" s="157" t="s">
        <v>341</v>
      </c>
      <c r="E42" s="157"/>
      <c r="F42" s="157"/>
      <c r="G42" s="157"/>
      <c r="H42" s="157"/>
      <c r="I42" s="157"/>
      <c r="J42" s="157"/>
      <c r="K42" s="157"/>
      <c r="L42" s="157"/>
      <c r="M42" s="157"/>
      <c r="N42" s="157"/>
      <c r="O42" s="157"/>
      <c r="P42" s="157"/>
      <c r="Q42" s="157"/>
      <c r="R42" s="158"/>
      <c r="S42" s="157"/>
      <c r="T42" s="159"/>
      <c r="U42" s="158"/>
      <c r="V42" s="157"/>
      <c r="W42" s="159"/>
    </row>
    <row r="43" spans="2:23" ht="14.25">
      <c r="B43" s="174"/>
      <c r="C43" s="174"/>
      <c r="D43" s="172"/>
      <c r="E43" s="172"/>
      <c r="F43" s="172"/>
      <c r="G43" s="172"/>
      <c r="H43" s="172"/>
      <c r="I43" s="172"/>
      <c r="J43" s="172"/>
      <c r="K43" s="172"/>
      <c r="L43" s="172"/>
      <c r="M43" s="172"/>
      <c r="N43" s="172"/>
      <c r="O43" s="172"/>
      <c r="P43" s="172"/>
      <c r="Q43" s="172"/>
      <c r="R43" s="171"/>
      <c r="S43" s="172"/>
      <c r="T43" s="173"/>
      <c r="U43" s="171"/>
      <c r="V43" s="172"/>
      <c r="W43" s="173"/>
    </row>
    <row r="44" spans="2:23" ht="14.25">
      <c r="B44" s="174">
        <v>40</v>
      </c>
      <c r="C44" s="174">
        <v>20</v>
      </c>
      <c r="D44" s="170" t="s">
        <v>333</v>
      </c>
      <c r="E44" s="170"/>
      <c r="F44" s="170"/>
      <c r="G44" s="170"/>
      <c r="H44" s="170"/>
      <c r="I44" s="170"/>
      <c r="J44" s="170"/>
      <c r="K44" s="170"/>
      <c r="L44" s="170"/>
      <c r="M44" s="170"/>
      <c r="N44" s="170">
        <v>0.1</v>
      </c>
      <c r="O44" s="170"/>
      <c r="P44" s="170">
        <v>0.5</v>
      </c>
      <c r="Q44" s="172"/>
      <c r="R44" s="171"/>
      <c r="S44" s="172"/>
      <c r="T44" s="173"/>
      <c r="U44" s="171"/>
      <c r="V44" s="172"/>
      <c r="W44" s="173"/>
    </row>
    <row r="45" spans="2:23" ht="14.25">
      <c r="B45" s="174"/>
      <c r="C45" s="174"/>
      <c r="D45" s="172"/>
      <c r="E45" s="172"/>
      <c r="F45" s="172"/>
      <c r="G45" s="172"/>
      <c r="H45" s="172"/>
      <c r="I45" s="172"/>
      <c r="J45" s="172"/>
      <c r="K45" s="172"/>
      <c r="L45" s="172"/>
      <c r="M45" s="172"/>
      <c r="N45" s="172"/>
      <c r="O45" s="172"/>
      <c r="P45" s="172"/>
      <c r="Q45" s="172"/>
      <c r="R45" s="171"/>
      <c r="S45" s="172"/>
      <c r="T45" s="173"/>
      <c r="U45" s="171"/>
      <c r="V45" s="172"/>
      <c r="W45" s="173"/>
    </row>
    <row r="46" spans="2:23" ht="14.25">
      <c r="B46" s="163"/>
      <c r="C46" s="163"/>
      <c r="D46" s="157"/>
      <c r="E46" s="157"/>
      <c r="F46" s="157"/>
      <c r="G46" s="157"/>
      <c r="H46" s="157"/>
      <c r="I46" s="157"/>
      <c r="J46" s="157"/>
      <c r="K46" s="157"/>
      <c r="L46" s="157"/>
      <c r="M46" s="157"/>
      <c r="N46" s="157"/>
      <c r="O46" s="157"/>
      <c r="P46" s="157"/>
      <c r="Q46" s="157"/>
      <c r="R46" s="158"/>
      <c r="S46" s="157"/>
      <c r="T46" s="159"/>
      <c r="U46" s="158"/>
      <c r="V46" s="157"/>
      <c r="W46" s="159"/>
    </row>
    <row r="47" spans="2:23" ht="14.25">
      <c r="B47" s="163">
        <v>50</v>
      </c>
      <c r="C47" s="163">
        <v>60</v>
      </c>
      <c r="D47" s="157" t="s">
        <v>334</v>
      </c>
      <c r="E47" s="157"/>
      <c r="F47" s="157"/>
      <c r="G47" s="157"/>
      <c r="H47" s="157"/>
      <c r="I47" s="157"/>
      <c r="J47" s="157"/>
      <c r="K47" s="157"/>
      <c r="L47" s="157"/>
      <c r="M47" s="157"/>
      <c r="N47" s="157">
        <v>0.1</v>
      </c>
      <c r="O47" s="157"/>
      <c r="P47" s="157">
        <v>0.1</v>
      </c>
      <c r="Q47" s="157"/>
      <c r="R47" s="158"/>
      <c r="S47" s="157"/>
      <c r="T47" s="159"/>
      <c r="U47" s="158"/>
      <c r="V47" s="157"/>
      <c r="W47" s="159"/>
    </row>
    <row r="48" spans="2:23" ht="14.25">
      <c r="B48" s="163"/>
      <c r="C48" s="163"/>
      <c r="D48" s="157"/>
      <c r="E48" s="157"/>
      <c r="F48" s="157"/>
      <c r="G48" s="157"/>
      <c r="H48" s="157"/>
      <c r="I48" s="157"/>
      <c r="J48" s="157"/>
      <c r="K48" s="157"/>
      <c r="L48" s="157"/>
      <c r="M48" s="157"/>
      <c r="N48" s="157"/>
      <c r="O48" s="157"/>
      <c r="P48" s="157"/>
      <c r="Q48" s="157"/>
      <c r="R48" s="158"/>
      <c r="S48" s="157"/>
      <c r="T48" s="159"/>
      <c r="U48" s="158"/>
      <c r="V48" s="157"/>
      <c r="W48" s="159"/>
    </row>
    <row r="49" spans="2:23" ht="14.25">
      <c r="B49" s="61"/>
      <c r="C49" s="62"/>
      <c r="D49" s="35"/>
      <c r="E49" s="36"/>
      <c r="F49" s="36"/>
      <c r="G49" s="36"/>
      <c r="H49" s="36"/>
      <c r="I49" s="36"/>
      <c r="J49" s="36"/>
      <c r="K49" s="36"/>
      <c r="L49" s="36"/>
      <c r="M49" s="36"/>
      <c r="N49" s="36"/>
      <c r="O49" s="36"/>
      <c r="P49" s="36"/>
      <c r="Q49" s="39"/>
      <c r="R49" s="35"/>
      <c r="S49" s="36"/>
      <c r="T49" s="39"/>
      <c r="U49" s="36"/>
      <c r="V49" s="36"/>
      <c r="W49" s="39"/>
    </row>
    <row r="50" spans="2:23" ht="14.25">
      <c r="B50" s="61"/>
      <c r="C50" s="62"/>
      <c r="D50" s="35"/>
      <c r="E50" s="36"/>
      <c r="F50" s="36"/>
      <c r="G50" s="36"/>
      <c r="H50" s="36"/>
      <c r="I50" s="36"/>
      <c r="J50" s="36"/>
      <c r="K50" s="36"/>
      <c r="L50" s="36"/>
      <c r="M50" s="36"/>
      <c r="N50" s="36"/>
      <c r="O50" s="36"/>
      <c r="P50" s="36"/>
      <c r="Q50" s="39"/>
      <c r="R50" s="35"/>
      <c r="S50" s="36"/>
      <c r="T50" s="39"/>
      <c r="U50" s="36"/>
      <c r="V50" s="36"/>
      <c r="W50" s="39"/>
    </row>
    <row r="51" spans="2:23" ht="15" thickBot="1">
      <c r="B51" s="63"/>
      <c r="C51" s="64"/>
      <c r="D51" s="44"/>
      <c r="E51" s="45"/>
      <c r="F51" s="45"/>
      <c r="G51" s="45"/>
      <c r="H51" s="45"/>
      <c r="I51" s="45"/>
      <c r="J51" s="45"/>
      <c r="K51" s="45"/>
      <c r="L51" s="45"/>
      <c r="M51" s="65" t="s">
        <v>24</v>
      </c>
      <c r="N51" s="45">
        <f>SUM(N28:N49)</f>
        <v>1.2000000000000002</v>
      </c>
      <c r="O51" s="45"/>
      <c r="P51" s="45">
        <f>SUM(P28:P49)</f>
        <v>3.8000000000000003</v>
      </c>
      <c r="Q51" s="46"/>
      <c r="R51" s="44"/>
      <c r="S51" s="45"/>
      <c r="T51" s="46"/>
      <c r="U51" s="45"/>
      <c r="V51" s="45"/>
      <c r="W51"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24.xml><?xml version="1.0" encoding="utf-8"?>
<worksheet xmlns="http://schemas.openxmlformats.org/spreadsheetml/2006/main" xmlns:r="http://schemas.openxmlformats.org/officeDocument/2006/relationships">
  <dimension ref="B2:W51"/>
  <sheetViews>
    <sheetView zoomScale="70" zoomScaleNormal="70" workbookViewId="0" topLeftCell="A10">
      <selection activeCell="C42" sqref="C42"/>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417</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6" t="s">
        <v>335</v>
      </c>
      <c r="D7" s="217"/>
      <c r="E7" s="217"/>
      <c r="F7" s="217"/>
      <c r="G7" s="217"/>
      <c r="H7" s="217"/>
      <c r="I7" s="217"/>
      <c r="J7" s="217"/>
      <c r="K7" s="217"/>
      <c r="L7" s="217"/>
      <c r="M7" s="217"/>
      <c r="N7" s="217"/>
      <c r="O7" s="217"/>
      <c r="P7" s="217"/>
      <c r="Q7" s="217"/>
      <c r="R7" s="218"/>
      <c r="S7" s="36"/>
      <c r="T7" s="36"/>
      <c r="U7" s="36"/>
      <c r="V7" s="36"/>
      <c r="W7" s="39"/>
    </row>
    <row r="8" spans="2:23" ht="15.75" thickBot="1">
      <c r="B8" s="35"/>
      <c r="C8" s="216" t="s">
        <v>336</v>
      </c>
      <c r="D8" s="217"/>
      <c r="E8" s="217"/>
      <c r="F8" s="217"/>
      <c r="G8" s="217"/>
      <c r="H8" s="217"/>
      <c r="I8" s="217"/>
      <c r="J8" s="217"/>
      <c r="K8" s="217"/>
      <c r="L8" s="217"/>
      <c r="M8" s="217"/>
      <c r="N8" s="217"/>
      <c r="O8" s="217"/>
      <c r="P8" s="217"/>
      <c r="Q8" s="217"/>
      <c r="R8" s="218"/>
      <c r="S8" s="36"/>
      <c r="T8" s="36"/>
      <c r="U8" s="36"/>
      <c r="V8" s="36"/>
      <c r="W8" s="39"/>
    </row>
    <row r="9" spans="2:23" ht="22.5" customHeight="1">
      <c r="B9" s="35"/>
      <c r="C9" s="37" t="s">
        <v>1</v>
      </c>
      <c r="D9" s="66" t="str">
        <f>INDEX(BOM!I:I,MATCH($P$3,BOM!$P:$P,0),1)</f>
        <v>        114442-00M</v>
      </c>
      <c r="E9" s="36"/>
      <c r="F9" s="36"/>
      <c r="G9" s="36"/>
      <c r="H9" s="36"/>
      <c r="I9" s="36"/>
      <c r="J9" s="36"/>
      <c r="K9" s="36"/>
      <c r="L9" s="36"/>
      <c r="M9" s="36"/>
      <c r="N9" s="40" t="s">
        <v>2</v>
      </c>
      <c r="O9" s="36"/>
      <c r="P9" s="135" t="str">
        <f>INDEX(BOM!O:O,MATCH($P$3,BOM!$P:$P,0),1)</f>
        <v>12/6/10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PLATE, BOLT, STAND,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2</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116</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180" t="str">
        <f>D9</f>
        <v>        114442-00M</v>
      </c>
      <c r="H19" s="29" t="str">
        <f>D11</f>
        <v>PLATE, BOLT, STAND, A-18</v>
      </c>
      <c r="Q19" s="29" t="s">
        <v>337</v>
      </c>
    </row>
    <row r="20" spans="2:17" ht="14.25">
      <c r="B20" s="47"/>
      <c r="D20" s="29" t="s">
        <v>117</v>
      </c>
      <c r="H20" s="29" t="s">
        <v>119</v>
      </c>
      <c r="Q20" s="29" t="s">
        <v>66</v>
      </c>
    </row>
    <row r="21" spans="2:3" ht="14.25">
      <c r="B21" s="47" t="s">
        <v>11</v>
      </c>
      <c r="C21" s="29" t="s">
        <v>15</v>
      </c>
    </row>
    <row r="22" spans="2:4" ht="14.25">
      <c r="B22" s="47" t="s">
        <v>11</v>
      </c>
      <c r="C22" s="49" t="s">
        <v>13</v>
      </c>
      <c r="D22" s="96"/>
    </row>
    <row r="23" ht="14.25">
      <c r="B23" s="47"/>
    </row>
    <row r="24" spans="2:17" ht="14.25">
      <c r="B24" s="47" t="s">
        <v>11</v>
      </c>
      <c r="C24" s="29" t="s">
        <v>16</v>
      </c>
      <c r="Q24" s="29" t="s">
        <v>4</v>
      </c>
    </row>
    <row r="25" spans="2:17" ht="14.25">
      <c r="B25" s="47"/>
      <c r="C25" s="66" t="str">
        <f>INDEX(BOM!R:R,MATCH($P$3,BOM!$P:$P,0)+1,1)</f>
        <v>PLT, 2.00 THK, 3.5 WD, 3.5 LG</v>
      </c>
      <c r="N25" s="66" t="str">
        <f>INDEX(BOM!N:N,MATCH($P$3,BOM!$P:$P,0)+1,1)</f>
        <v>ASTM A36 STEEL</v>
      </c>
      <c r="Q25" s="66">
        <f>INDEX(BOM!M:M,MATCH($P$3,BOM!$P:$P,0)+1,1)</f>
        <v>2</v>
      </c>
    </row>
    <row r="26" ht="15" thickBot="1">
      <c r="B26" s="47"/>
    </row>
    <row r="27" spans="2:23" ht="15" thickBot="1">
      <c r="B27" s="50" t="s">
        <v>17</v>
      </c>
      <c r="C27" s="51" t="s">
        <v>18</v>
      </c>
      <c r="D27" s="52" t="s">
        <v>19</v>
      </c>
      <c r="E27" s="53"/>
      <c r="F27" s="53"/>
      <c r="G27" s="53"/>
      <c r="H27" s="53"/>
      <c r="I27" s="53"/>
      <c r="J27" s="53"/>
      <c r="K27" s="53"/>
      <c r="L27" s="53"/>
      <c r="M27" s="53"/>
      <c r="N27" s="53" t="s">
        <v>20</v>
      </c>
      <c r="O27" s="53"/>
      <c r="P27" s="53" t="s">
        <v>21</v>
      </c>
      <c r="Q27" s="54"/>
      <c r="R27" s="52"/>
      <c r="S27" s="55" t="s">
        <v>22</v>
      </c>
      <c r="T27" s="54"/>
      <c r="U27" s="53"/>
      <c r="V27" s="55" t="s">
        <v>23</v>
      </c>
      <c r="W27" s="54"/>
    </row>
    <row r="28" spans="2:23" ht="14.25">
      <c r="B28" s="156"/>
      <c r="C28" s="156"/>
      <c r="D28" s="157"/>
      <c r="E28" s="157"/>
      <c r="F28" s="157"/>
      <c r="G28" s="157"/>
      <c r="H28" s="157"/>
      <c r="I28" s="157"/>
      <c r="J28" s="157"/>
      <c r="K28" s="157"/>
      <c r="L28" s="157"/>
      <c r="M28" s="157"/>
      <c r="N28" s="157"/>
      <c r="O28" s="157"/>
      <c r="P28" s="157"/>
      <c r="Q28" s="157"/>
      <c r="R28" s="158"/>
      <c r="S28" s="157"/>
      <c r="T28" s="159"/>
      <c r="U28" s="160"/>
      <c r="V28" s="161"/>
      <c r="W28" s="162"/>
    </row>
    <row r="29" spans="2:23" ht="14.25">
      <c r="B29" s="163">
        <v>10</v>
      </c>
      <c r="C29" s="163">
        <v>60</v>
      </c>
      <c r="D29" s="157" t="s">
        <v>326</v>
      </c>
      <c r="E29" s="157"/>
      <c r="F29" s="157"/>
      <c r="G29" s="157"/>
      <c r="H29" s="157"/>
      <c r="I29" s="157"/>
      <c r="J29" s="157"/>
      <c r="K29" s="157"/>
      <c r="L29" s="157"/>
      <c r="M29" s="157"/>
      <c r="N29" s="157">
        <v>0</v>
      </c>
      <c r="O29" s="157"/>
      <c r="P29" s="157">
        <v>0</v>
      </c>
      <c r="Q29" s="157"/>
      <c r="R29" s="158"/>
      <c r="S29" s="157"/>
      <c r="T29" s="159"/>
      <c r="U29" s="158"/>
      <c r="V29" s="157"/>
      <c r="W29" s="159"/>
    </row>
    <row r="30" spans="2:23" ht="14.25">
      <c r="B30" s="163"/>
      <c r="C30" s="163"/>
      <c r="D30" s="157"/>
      <c r="E30" s="157"/>
      <c r="F30" s="157"/>
      <c r="G30" s="157"/>
      <c r="H30" s="157"/>
      <c r="I30" s="157"/>
      <c r="J30" s="157"/>
      <c r="K30" s="157"/>
      <c r="L30" s="157"/>
      <c r="M30" s="157"/>
      <c r="N30" s="157"/>
      <c r="O30" s="157"/>
      <c r="P30" s="157"/>
      <c r="Q30" s="157"/>
      <c r="R30" s="158"/>
      <c r="S30" s="157"/>
      <c r="T30" s="159"/>
      <c r="U30" s="158"/>
      <c r="V30" s="157"/>
      <c r="W30" s="159"/>
    </row>
    <row r="31" spans="2:23" ht="14.25">
      <c r="B31" s="164"/>
      <c r="C31" s="164"/>
      <c r="D31" s="165"/>
      <c r="E31" s="165"/>
      <c r="F31" s="165"/>
      <c r="G31" s="165"/>
      <c r="H31" s="165"/>
      <c r="I31" s="165"/>
      <c r="J31" s="165"/>
      <c r="K31" s="165"/>
      <c r="L31" s="165"/>
      <c r="M31" s="165"/>
      <c r="N31" s="165"/>
      <c r="O31" s="165"/>
      <c r="P31" s="165"/>
      <c r="Q31" s="165"/>
      <c r="R31" s="166"/>
      <c r="S31" s="167"/>
      <c r="T31" s="168"/>
      <c r="U31" s="166"/>
      <c r="V31" s="167"/>
      <c r="W31" s="168"/>
    </row>
    <row r="32" spans="2:23" ht="14.25">
      <c r="B32" s="164">
        <v>15</v>
      </c>
      <c r="C32" s="164">
        <v>47</v>
      </c>
      <c r="D32" s="165" t="s">
        <v>339</v>
      </c>
      <c r="E32" s="165"/>
      <c r="F32" s="165"/>
      <c r="G32" s="165"/>
      <c r="H32" s="165"/>
      <c r="I32" s="165"/>
      <c r="J32" s="165"/>
      <c r="K32" s="165"/>
      <c r="L32" s="165"/>
      <c r="M32" s="165"/>
      <c r="N32" s="165">
        <v>0</v>
      </c>
      <c r="O32" s="165"/>
      <c r="P32" s="165">
        <v>0.1</v>
      </c>
      <c r="Q32" s="165"/>
      <c r="R32" s="166"/>
      <c r="S32" s="167"/>
      <c r="T32" s="168"/>
      <c r="U32" s="166"/>
      <c r="V32" s="167"/>
      <c r="W32" s="168"/>
    </row>
    <row r="33" spans="2:23" ht="14.25">
      <c r="B33" s="164"/>
      <c r="C33" s="164"/>
      <c r="D33" s="165" t="s">
        <v>340</v>
      </c>
      <c r="E33" s="165"/>
      <c r="F33" s="165"/>
      <c r="G33" s="165"/>
      <c r="H33" s="165"/>
      <c r="I33" s="165"/>
      <c r="J33" s="165"/>
      <c r="K33" s="165"/>
      <c r="L33" s="165"/>
      <c r="M33" s="165"/>
      <c r="N33" s="165"/>
      <c r="O33" s="165"/>
      <c r="P33" s="165"/>
      <c r="Q33" s="165"/>
      <c r="R33" s="166"/>
      <c r="S33" s="167"/>
      <c r="T33" s="168"/>
      <c r="U33" s="166"/>
      <c r="V33" s="167"/>
      <c r="W33" s="168"/>
    </row>
    <row r="34" spans="2:23" ht="14.25">
      <c r="B34" s="163"/>
      <c r="C34" s="163"/>
      <c r="D34" s="157"/>
      <c r="E34" s="157"/>
      <c r="F34" s="157"/>
      <c r="G34" s="157"/>
      <c r="H34" s="157"/>
      <c r="I34" s="157"/>
      <c r="J34" s="157"/>
      <c r="K34" s="157"/>
      <c r="L34" s="157"/>
      <c r="M34" s="157"/>
      <c r="N34" s="157"/>
      <c r="O34" s="157"/>
      <c r="P34" s="157"/>
      <c r="Q34" s="157"/>
      <c r="R34" s="158"/>
      <c r="S34" s="157"/>
      <c r="T34" s="159"/>
      <c r="U34" s="158"/>
      <c r="V34" s="157"/>
      <c r="W34" s="159"/>
    </row>
    <row r="35" spans="2:23" ht="14.25">
      <c r="B35" s="163">
        <v>20</v>
      </c>
      <c r="C35" s="163">
        <v>43</v>
      </c>
      <c r="D35" s="157" t="s">
        <v>67</v>
      </c>
      <c r="E35" s="157"/>
      <c r="F35" s="157"/>
      <c r="G35" s="157"/>
      <c r="H35" s="157"/>
      <c r="I35" s="157"/>
      <c r="J35" s="157"/>
      <c r="K35" s="157"/>
      <c r="L35" s="157"/>
      <c r="M35" s="157"/>
      <c r="N35" s="157">
        <v>0.5</v>
      </c>
      <c r="O35" s="157"/>
      <c r="P35" s="157">
        <v>0.5</v>
      </c>
      <c r="Q35" s="157"/>
      <c r="R35" s="158"/>
      <c r="S35" s="157"/>
      <c r="T35" s="159"/>
      <c r="U35" s="158"/>
      <c r="V35" s="157"/>
      <c r="W35" s="159"/>
    </row>
    <row r="36" spans="2:23" ht="15.75">
      <c r="B36" s="163"/>
      <c r="C36" s="163"/>
      <c r="D36" s="157" t="s">
        <v>328</v>
      </c>
      <c r="E36" s="157"/>
      <c r="F36" s="157"/>
      <c r="G36" s="157"/>
      <c r="H36" s="157"/>
      <c r="I36" s="157"/>
      <c r="J36" s="157"/>
      <c r="K36" s="157"/>
      <c r="L36" s="157"/>
      <c r="M36" s="157"/>
      <c r="N36" s="157"/>
      <c r="O36" s="157"/>
      <c r="P36" s="157"/>
      <c r="Q36" s="157"/>
      <c r="R36" s="158"/>
      <c r="S36" s="157"/>
      <c r="T36" s="159"/>
      <c r="U36" s="158"/>
      <c r="V36" s="157"/>
      <c r="W36" s="159"/>
    </row>
    <row r="37" spans="2:23" ht="14.25">
      <c r="B37" s="169"/>
      <c r="C37" s="169"/>
      <c r="D37" s="170"/>
      <c r="E37" s="170"/>
      <c r="F37" s="170"/>
      <c r="G37" s="170"/>
      <c r="H37" s="170"/>
      <c r="I37" s="170"/>
      <c r="J37" s="170"/>
      <c r="K37" s="170"/>
      <c r="L37" s="170"/>
      <c r="M37" s="170"/>
      <c r="N37" s="170"/>
      <c r="O37" s="170"/>
      <c r="P37" s="170"/>
      <c r="Q37" s="170"/>
      <c r="R37" s="171"/>
      <c r="S37" s="172"/>
      <c r="T37" s="173"/>
      <c r="U37" s="171"/>
      <c r="V37" s="172"/>
      <c r="W37" s="173"/>
    </row>
    <row r="38" spans="2:23" ht="14.25">
      <c r="B38" s="169">
        <v>30</v>
      </c>
      <c r="C38" s="174">
        <v>47</v>
      </c>
      <c r="D38" s="170" t="s">
        <v>329</v>
      </c>
      <c r="E38" s="170"/>
      <c r="F38" s="170"/>
      <c r="G38" s="170"/>
      <c r="H38" s="170"/>
      <c r="I38" s="170"/>
      <c r="J38" s="170"/>
      <c r="K38" s="170"/>
      <c r="L38" s="170"/>
      <c r="M38" s="170"/>
      <c r="N38" s="170">
        <v>0</v>
      </c>
      <c r="O38" s="170"/>
      <c r="P38" s="170">
        <v>0.1</v>
      </c>
      <c r="Q38" s="170"/>
      <c r="R38" s="171"/>
      <c r="S38" s="172"/>
      <c r="T38" s="173"/>
      <c r="U38" s="171"/>
      <c r="V38" s="172"/>
      <c r="W38" s="173"/>
    </row>
    <row r="39" spans="2:23" ht="14.25">
      <c r="B39" s="169"/>
      <c r="C39" s="169"/>
      <c r="D39" s="170" t="s">
        <v>330</v>
      </c>
      <c r="E39" s="170"/>
      <c r="F39" s="170"/>
      <c r="G39" s="170"/>
      <c r="H39" s="170"/>
      <c r="I39" s="170"/>
      <c r="J39" s="170"/>
      <c r="K39" s="170"/>
      <c r="L39" s="170"/>
      <c r="M39" s="170"/>
      <c r="N39" s="170"/>
      <c r="O39" s="170"/>
      <c r="P39" s="170"/>
      <c r="Q39" s="170"/>
      <c r="R39" s="171"/>
      <c r="S39" s="172"/>
      <c r="T39" s="173"/>
      <c r="U39" s="171"/>
      <c r="V39" s="172"/>
      <c r="W39" s="173"/>
    </row>
    <row r="40" spans="2:23" ht="14.25">
      <c r="B40" s="163"/>
      <c r="C40" s="163"/>
      <c r="D40" s="157"/>
      <c r="E40" s="157"/>
      <c r="F40" s="157"/>
      <c r="G40" s="157"/>
      <c r="H40" s="157"/>
      <c r="I40" s="157"/>
      <c r="J40" s="157"/>
      <c r="K40" s="157"/>
      <c r="L40" s="157"/>
      <c r="M40" s="157"/>
      <c r="N40" s="157"/>
      <c r="O40" s="157"/>
      <c r="P40" s="157"/>
      <c r="Q40" s="157"/>
      <c r="R40" s="158"/>
      <c r="S40" s="157"/>
      <c r="T40" s="159"/>
      <c r="U40" s="158"/>
      <c r="V40" s="157"/>
      <c r="W40" s="159"/>
    </row>
    <row r="41" spans="2:23" ht="14.25">
      <c r="B41" s="163">
        <v>30</v>
      </c>
      <c r="C41" s="163">
        <v>1</v>
      </c>
      <c r="D41" s="157" t="s">
        <v>338</v>
      </c>
      <c r="E41" s="157"/>
      <c r="F41" s="157"/>
      <c r="G41" s="157"/>
      <c r="H41" s="157"/>
      <c r="I41" s="157"/>
      <c r="J41" s="157"/>
      <c r="K41" s="157"/>
      <c r="L41" s="157"/>
      <c r="M41" s="157"/>
      <c r="N41" s="157">
        <v>0.5</v>
      </c>
      <c r="O41" s="157"/>
      <c r="P41" s="157">
        <v>2.5</v>
      </c>
      <c r="Q41" s="157"/>
      <c r="R41" s="158"/>
      <c r="S41" s="157"/>
      <c r="T41" s="159"/>
      <c r="U41" s="158"/>
      <c r="V41" s="157"/>
      <c r="W41" s="159"/>
    </row>
    <row r="42" spans="2:23" ht="14.25">
      <c r="B42" s="163"/>
      <c r="C42" s="163"/>
      <c r="D42" s="157" t="s">
        <v>342</v>
      </c>
      <c r="E42" s="157"/>
      <c r="F42" s="157"/>
      <c r="G42" s="157"/>
      <c r="H42" s="157"/>
      <c r="I42" s="157"/>
      <c r="J42" s="157"/>
      <c r="K42" s="157"/>
      <c r="L42" s="157"/>
      <c r="M42" s="157"/>
      <c r="N42" s="157"/>
      <c r="O42" s="157"/>
      <c r="P42" s="157"/>
      <c r="Q42" s="157"/>
      <c r="R42" s="158"/>
      <c r="S42" s="157"/>
      <c r="T42" s="159"/>
      <c r="U42" s="158"/>
      <c r="V42" s="157"/>
      <c r="W42" s="159"/>
    </row>
    <row r="43" spans="2:23" ht="14.25">
      <c r="B43" s="174"/>
      <c r="C43" s="174"/>
      <c r="D43" s="172"/>
      <c r="E43" s="172"/>
      <c r="F43" s="172"/>
      <c r="G43" s="172"/>
      <c r="H43" s="172"/>
      <c r="I43" s="172"/>
      <c r="J43" s="172"/>
      <c r="K43" s="172"/>
      <c r="L43" s="172"/>
      <c r="M43" s="172"/>
      <c r="N43" s="172"/>
      <c r="O43" s="172"/>
      <c r="P43" s="172"/>
      <c r="Q43" s="172"/>
      <c r="R43" s="171"/>
      <c r="S43" s="172"/>
      <c r="T43" s="173"/>
      <c r="U43" s="171"/>
      <c r="V43" s="172"/>
      <c r="W43" s="173"/>
    </row>
    <row r="44" spans="2:23" ht="14.25">
      <c r="B44" s="174">
        <v>40</v>
      </c>
      <c r="C44" s="174">
        <v>20</v>
      </c>
      <c r="D44" s="170" t="s">
        <v>333</v>
      </c>
      <c r="E44" s="170"/>
      <c r="F44" s="170"/>
      <c r="G44" s="170"/>
      <c r="H44" s="170"/>
      <c r="I44" s="170"/>
      <c r="J44" s="170"/>
      <c r="K44" s="170"/>
      <c r="L44" s="170"/>
      <c r="M44" s="170"/>
      <c r="N44" s="170">
        <v>0.1</v>
      </c>
      <c r="O44" s="170"/>
      <c r="P44" s="170">
        <v>0.5</v>
      </c>
      <c r="Q44" s="172"/>
      <c r="R44" s="171"/>
      <c r="S44" s="172"/>
      <c r="T44" s="173"/>
      <c r="U44" s="171"/>
      <c r="V44" s="172"/>
      <c r="W44" s="173"/>
    </row>
    <row r="45" spans="2:23" ht="14.25">
      <c r="B45" s="174"/>
      <c r="C45" s="174"/>
      <c r="D45" s="172"/>
      <c r="E45" s="172"/>
      <c r="F45" s="172"/>
      <c r="G45" s="172"/>
      <c r="H45" s="172"/>
      <c r="I45" s="172"/>
      <c r="J45" s="172"/>
      <c r="K45" s="172"/>
      <c r="L45" s="172"/>
      <c r="M45" s="172"/>
      <c r="N45" s="172"/>
      <c r="O45" s="172"/>
      <c r="P45" s="172"/>
      <c r="Q45" s="172"/>
      <c r="R45" s="171"/>
      <c r="S45" s="172"/>
      <c r="T45" s="173"/>
      <c r="U45" s="171"/>
      <c r="V45" s="172"/>
      <c r="W45" s="173"/>
    </row>
    <row r="46" spans="2:23" ht="14.25">
      <c r="B46" s="163"/>
      <c r="C46" s="163"/>
      <c r="D46" s="157"/>
      <c r="E46" s="157"/>
      <c r="F46" s="157"/>
      <c r="G46" s="157"/>
      <c r="H46" s="157"/>
      <c r="I46" s="157"/>
      <c r="J46" s="157"/>
      <c r="K46" s="157"/>
      <c r="L46" s="157"/>
      <c r="M46" s="157"/>
      <c r="N46" s="157"/>
      <c r="O46" s="157"/>
      <c r="P46" s="157"/>
      <c r="Q46" s="157"/>
      <c r="R46" s="158"/>
      <c r="S46" s="157"/>
      <c r="T46" s="159"/>
      <c r="U46" s="158"/>
      <c r="V46" s="157"/>
      <c r="W46" s="159"/>
    </row>
    <row r="47" spans="2:23" ht="14.25">
      <c r="B47" s="163">
        <v>50</v>
      </c>
      <c r="C47" s="163">
        <v>60</v>
      </c>
      <c r="D47" s="157" t="s">
        <v>334</v>
      </c>
      <c r="E47" s="157"/>
      <c r="F47" s="157"/>
      <c r="G47" s="157"/>
      <c r="H47" s="157"/>
      <c r="I47" s="157"/>
      <c r="J47" s="157"/>
      <c r="K47" s="157"/>
      <c r="L47" s="157"/>
      <c r="M47" s="157"/>
      <c r="N47" s="157">
        <v>0.1</v>
      </c>
      <c r="O47" s="157"/>
      <c r="P47" s="157">
        <v>0.1</v>
      </c>
      <c r="Q47" s="157"/>
      <c r="R47" s="158"/>
      <c r="S47" s="157"/>
      <c r="T47" s="159"/>
      <c r="U47" s="158"/>
      <c r="V47" s="157"/>
      <c r="W47" s="159"/>
    </row>
    <row r="48" spans="2:23" ht="14.25">
      <c r="B48" s="163"/>
      <c r="C48" s="163"/>
      <c r="D48" s="157"/>
      <c r="E48" s="157"/>
      <c r="F48" s="157"/>
      <c r="G48" s="157"/>
      <c r="H48" s="157"/>
      <c r="I48" s="157"/>
      <c r="J48" s="157"/>
      <c r="K48" s="157"/>
      <c r="L48" s="157"/>
      <c r="M48" s="157"/>
      <c r="N48" s="157"/>
      <c r="O48" s="157"/>
      <c r="P48" s="157"/>
      <c r="Q48" s="157"/>
      <c r="R48" s="158"/>
      <c r="S48" s="157"/>
      <c r="T48" s="159"/>
      <c r="U48" s="158"/>
      <c r="V48" s="157"/>
      <c r="W48" s="159"/>
    </row>
    <row r="49" spans="2:23" ht="14.25">
      <c r="B49" s="61"/>
      <c r="C49" s="62"/>
      <c r="D49" s="35"/>
      <c r="E49" s="36"/>
      <c r="F49" s="36"/>
      <c r="G49" s="36"/>
      <c r="H49" s="36"/>
      <c r="I49" s="36"/>
      <c r="J49" s="36"/>
      <c r="K49" s="36"/>
      <c r="L49" s="36"/>
      <c r="M49" s="36"/>
      <c r="N49" s="36"/>
      <c r="O49" s="36"/>
      <c r="P49" s="36"/>
      <c r="Q49" s="39"/>
      <c r="R49" s="35"/>
      <c r="S49" s="36"/>
      <c r="T49" s="39"/>
      <c r="U49" s="36"/>
      <c r="V49" s="36"/>
      <c r="W49" s="39"/>
    </row>
    <row r="50" spans="2:23" ht="14.25">
      <c r="B50" s="61"/>
      <c r="C50" s="62"/>
      <c r="D50" s="35"/>
      <c r="E50" s="36"/>
      <c r="F50" s="36"/>
      <c r="G50" s="36"/>
      <c r="H50" s="36"/>
      <c r="I50" s="36"/>
      <c r="J50" s="36"/>
      <c r="K50" s="36"/>
      <c r="L50" s="36"/>
      <c r="M50" s="36"/>
      <c r="N50" s="36"/>
      <c r="O50" s="36"/>
      <c r="P50" s="36"/>
      <c r="Q50" s="39"/>
      <c r="R50" s="35"/>
      <c r="S50" s="36"/>
      <c r="T50" s="39"/>
      <c r="U50" s="36"/>
      <c r="V50" s="36"/>
      <c r="W50" s="39"/>
    </row>
    <row r="51" spans="2:23" ht="15" thickBot="1">
      <c r="B51" s="63"/>
      <c r="C51" s="64"/>
      <c r="D51" s="44"/>
      <c r="E51" s="45"/>
      <c r="F51" s="45"/>
      <c r="G51" s="45"/>
      <c r="H51" s="45"/>
      <c r="I51" s="45"/>
      <c r="J51" s="45"/>
      <c r="K51" s="45"/>
      <c r="L51" s="45"/>
      <c r="M51" s="65" t="s">
        <v>24</v>
      </c>
      <c r="N51" s="45">
        <f>SUM(N28:N49)</f>
        <v>1.2000000000000002</v>
      </c>
      <c r="O51" s="45"/>
      <c r="P51" s="45">
        <f>SUM(P28:P49)</f>
        <v>3.8000000000000003</v>
      </c>
      <c r="Q51" s="46"/>
      <c r="R51" s="44"/>
      <c r="S51" s="45"/>
      <c r="T51" s="46"/>
      <c r="U51" s="45"/>
      <c r="V51" s="45"/>
      <c r="W51"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3.xml><?xml version="1.0" encoding="utf-8"?>
<worksheet xmlns="http://schemas.openxmlformats.org/spreadsheetml/2006/main" xmlns:r="http://schemas.openxmlformats.org/officeDocument/2006/relationships">
  <dimension ref="B2:W107"/>
  <sheetViews>
    <sheetView zoomScale="90" zoomScaleNormal="90" workbookViewId="0" topLeftCell="A19">
      <selection activeCell="Z45" sqref="Z45"/>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396</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6" t="s">
        <v>335</v>
      </c>
      <c r="D7" s="217"/>
      <c r="E7" s="217"/>
      <c r="F7" s="217"/>
      <c r="G7" s="217"/>
      <c r="H7" s="217"/>
      <c r="I7" s="217"/>
      <c r="J7" s="217"/>
      <c r="K7" s="217"/>
      <c r="L7" s="217"/>
      <c r="M7" s="217"/>
      <c r="N7" s="217"/>
      <c r="O7" s="217"/>
      <c r="P7" s="217"/>
      <c r="Q7" s="217"/>
      <c r="R7" s="218"/>
      <c r="S7" s="36"/>
      <c r="T7" s="36"/>
      <c r="U7" s="36"/>
      <c r="V7" s="36"/>
      <c r="W7" s="39"/>
    </row>
    <row r="8" spans="2:23" ht="15.75" thickBot="1">
      <c r="B8" s="35"/>
      <c r="C8" s="216" t="s">
        <v>336</v>
      </c>
      <c r="D8" s="217"/>
      <c r="E8" s="217"/>
      <c r="F8" s="217"/>
      <c r="G8" s="217"/>
      <c r="H8" s="217"/>
      <c r="I8" s="217"/>
      <c r="J8" s="217"/>
      <c r="K8" s="217"/>
      <c r="L8" s="217"/>
      <c r="M8" s="217"/>
      <c r="N8" s="217"/>
      <c r="O8" s="217"/>
      <c r="P8" s="217"/>
      <c r="Q8" s="217"/>
      <c r="R8" s="218"/>
      <c r="S8" s="36"/>
      <c r="T8" s="36"/>
      <c r="U8" s="36"/>
      <c r="V8" s="36"/>
      <c r="W8" s="39"/>
    </row>
    <row r="9" spans="2:23" ht="22.5" customHeight="1">
      <c r="B9" s="35"/>
      <c r="C9" s="37" t="s">
        <v>1</v>
      </c>
      <c r="D9" s="66" t="str">
        <f>INDEX(BOM!I:I,MATCH($P$3,BOM!$P:$P,0),1)</f>
        <v>114444-00S</v>
      </c>
      <c r="E9" s="36"/>
      <c r="F9" s="36"/>
      <c r="G9" s="36"/>
      <c r="H9" s="36"/>
      <c r="I9" s="36"/>
      <c r="J9" s="36"/>
      <c r="K9" s="36"/>
      <c r="L9" s="36"/>
      <c r="M9" s="36"/>
      <c r="N9" s="40" t="s">
        <v>2</v>
      </c>
      <c r="O9" s="36"/>
      <c r="P9" s="135" t="str">
        <f>INDEX(BOM!O:O,MATCH($P$3,BOM!$P:$P,0),1)</f>
        <v>12/20/2010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ASSEMBLY, FINAL,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116</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114444-00S</v>
      </c>
      <c r="H19" s="29" t="str">
        <f>D11</f>
        <v>ASSEMBLY, FINAL, ADAPTER A-18</v>
      </c>
      <c r="Q19" s="29" t="s">
        <v>337</v>
      </c>
    </row>
    <row r="20" spans="2:17" ht="14.25">
      <c r="B20" s="47"/>
      <c r="D20" s="29" t="s">
        <v>195</v>
      </c>
      <c r="H20" s="29" t="s">
        <v>119</v>
      </c>
      <c r="Q20" s="29" t="s">
        <v>66</v>
      </c>
    </row>
    <row r="21" spans="2:17" ht="14.25">
      <c r="B21" s="47"/>
      <c r="D21" s="29" t="s">
        <v>196</v>
      </c>
      <c r="H21" s="29" t="s">
        <v>197</v>
      </c>
      <c r="Q21" s="29" t="s">
        <v>337</v>
      </c>
    </row>
    <row r="22" spans="2:17" ht="14.25">
      <c r="B22" s="47"/>
      <c r="D22" s="29" t="s">
        <v>198</v>
      </c>
      <c r="H22" s="29" t="s">
        <v>199</v>
      </c>
      <c r="Q22" s="29" t="s">
        <v>337</v>
      </c>
    </row>
    <row r="23" spans="2:17" ht="14.25">
      <c r="B23" s="47"/>
      <c r="D23" s="29" t="s">
        <v>200</v>
      </c>
      <c r="H23" s="29" t="s">
        <v>201</v>
      </c>
      <c r="Q23" s="29" t="s">
        <v>337</v>
      </c>
    </row>
    <row r="24" spans="2:17" ht="14.25">
      <c r="B24" s="47"/>
      <c r="D24" s="29" t="s">
        <v>202</v>
      </c>
      <c r="H24" s="29" t="s">
        <v>203</v>
      </c>
      <c r="Q24" s="29" t="s">
        <v>66</v>
      </c>
    </row>
    <row r="25" spans="2:17" ht="14.25">
      <c r="B25" s="47"/>
      <c r="D25" s="29" t="s">
        <v>204</v>
      </c>
      <c r="H25" s="29" t="s">
        <v>205</v>
      </c>
      <c r="Q25" s="29" t="s">
        <v>37</v>
      </c>
    </row>
    <row r="26" spans="2:17" ht="14.25">
      <c r="B26" s="47"/>
      <c r="D26" s="29" t="s">
        <v>206</v>
      </c>
      <c r="H26" s="29" t="s">
        <v>207</v>
      </c>
      <c r="Q26" s="29" t="s">
        <v>37</v>
      </c>
    </row>
    <row r="27" spans="2:17" ht="14.25">
      <c r="B27" s="47"/>
      <c r="D27" s="29" t="s">
        <v>208</v>
      </c>
      <c r="H27" s="29" t="s">
        <v>209</v>
      </c>
      <c r="Q27" s="29" t="s">
        <v>37</v>
      </c>
    </row>
    <row r="28" ht="14.25">
      <c r="B28" s="47"/>
    </row>
    <row r="29" spans="2:3" ht="14.25">
      <c r="B29" s="47" t="s">
        <v>11</v>
      </c>
      <c r="C29" s="29" t="s">
        <v>15</v>
      </c>
    </row>
    <row r="30" spans="2:17" ht="14.25">
      <c r="B30" s="47" t="s">
        <v>11</v>
      </c>
      <c r="C30" s="49" t="s">
        <v>13</v>
      </c>
      <c r="D30" s="96" t="s">
        <v>210</v>
      </c>
      <c r="H30" s="29" t="s">
        <v>211</v>
      </c>
      <c r="Q30" s="29" t="s">
        <v>37</v>
      </c>
    </row>
    <row r="31" ht="14.25">
      <c r="B31" s="47"/>
    </row>
    <row r="32" spans="2:17" ht="14.25">
      <c r="B32" s="47" t="s">
        <v>11</v>
      </c>
      <c r="C32" s="29" t="s">
        <v>16</v>
      </c>
      <c r="Q32" s="29" t="s">
        <v>4</v>
      </c>
    </row>
    <row r="33" spans="2:17" ht="14.25">
      <c r="B33" s="47"/>
      <c r="C33" s="66" t="str">
        <f>INDEX(BOM!I:I,MATCH($P$3,BOM!$P:$P,0)+1,1)</f>
        <v>114313-00WS</v>
      </c>
      <c r="H33" s="66" t="str">
        <f>INDEX(BOM!J:J,MATCH($P$3,BOM!$P:$P,0)+1,1)</f>
        <v>WELDMENT, ADAPTER, A-18</v>
      </c>
      <c r="Q33" s="66">
        <f>INDEX(BOM!M:M,MATCH($P$3,BOM!$P:$P,0)+1,1)</f>
        <v>1</v>
      </c>
    </row>
    <row r="34" spans="2:17" ht="14.25">
      <c r="B34" s="47"/>
      <c r="C34" s="66" t="str">
        <f>INDEX(BOM!I:I,MATCH($P$3,BOM!$P:$P,0)+31,1)</f>
        <v>114443-00WM</v>
      </c>
      <c r="H34" s="66" t="str">
        <f>INDEX(BOM!J:J,MATCH($P$3,BOM!$P:$P,0)+31,1)</f>
        <v>STAND, A-18</v>
      </c>
      <c r="Q34" s="66">
        <f>INDEX(BOM!M:M,MATCH($P$3,BOM!$P:$P,0)+31,1)</f>
        <v>2</v>
      </c>
    </row>
    <row r="35" spans="2:17" ht="14.25">
      <c r="B35" s="47"/>
      <c r="C35" s="66" t="str">
        <f>INDEX(BOM!I:I,MATCH($P$3,BOM!$P:$P,0)+39,1)</f>
        <v>91525A136</v>
      </c>
      <c r="H35" s="66" t="str">
        <f>INDEX(BOM!J:J,MATCH($P$3,BOM!$P:$P,0)+39,1)</f>
        <v>(McM) WASHER, FENDER, 3/8 NOM ID, 1.0" OD</v>
      </c>
      <c r="Q35" s="66">
        <f>INDEX(BOM!M:M,MATCH($P$3,BOM!$P:$P,0)+39,1)</f>
        <v>8</v>
      </c>
    </row>
    <row r="36" spans="2:17" ht="14.25">
      <c r="B36" s="47"/>
      <c r="C36" s="66" t="str">
        <f>INDEX(BOM!I:I,MATCH($P$3,BOM!$P:$P,0)+40,1)</f>
        <v>C06C0220Z</v>
      </c>
      <c r="H36" s="66" t="str">
        <f>INDEX(BOM!J:J,MATCH($P$3,BOM!$P:$P,0)+40,1)</f>
        <v>HHCS, 3/8-16, 1.38 LG, ZINC PLATED</v>
      </c>
      <c r="Q36" s="66">
        <f>INDEX(BOM!M:M,MATCH($P$3,BOM!$P:$P,0)+40,1)</f>
        <v>8</v>
      </c>
    </row>
    <row r="37" spans="2:17" ht="14.25">
      <c r="B37" s="47"/>
      <c r="C37" s="66" t="str">
        <f>INDEX(BOM!I:I,MATCH($P$3,BOM!$P:$P,0)+41,1)</f>
        <v> </v>
      </c>
      <c r="H37" s="66" t="str">
        <f>INDEX(BOM!J:J,MATCH($P$3,BOM!$P:$P,0)+41,1)</f>
        <v>ROD, WELD, 1/8" X 36", 50# BOX</v>
      </c>
      <c r="Q37" s="66">
        <f>INDEX(BOM!M:M,MATCH($P$3,BOM!$P:$P,0)+41,1)</f>
        <v>1</v>
      </c>
    </row>
    <row r="38" spans="2:17" ht="14.25">
      <c r="B38" s="47"/>
      <c r="C38" s="66" t="str">
        <f>INDEX(BOM!I:I,MATCH($P$3,BOM!$P:$P,0)+42,1)</f>
        <v>114481-00A</v>
      </c>
      <c r="H38" s="66" t="str">
        <f>INDEX(BOM!J:J,MATCH($P$3,BOM!$P:$P,0)+42,1)</f>
        <v>Blank, 52.25" OD, SHIPPING</v>
      </c>
      <c r="Q38" s="66">
        <f>INDEX(BOM!M:M,MATCH($P$3,BOM!$P:$P,0)+42,1)</f>
        <v>1</v>
      </c>
    </row>
    <row r="39" spans="2:17" ht="14.25">
      <c r="B39" s="47"/>
      <c r="C39" s="66" t="str">
        <f>INDEX(BOM!I:I,MATCH($P$3,BOM!$P:$P,0)+43,1)</f>
        <v>114497-00A</v>
      </c>
      <c r="H39" s="66" t="str">
        <f>INDEX(BOM!J:J,MATCH($P$3,BOM!$P:$P,0)+43,1)</f>
        <v>BLANK, AL, SHIPPING, 80.25 OD, W/ APS</v>
      </c>
      <c r="Q39" s="66">
        <f>INDEX(BOM!M:M,MATCH($P$3,BOM!$P:$P,0)+43,1)</f>
        <v>1</v>
      </c>
    </row>
    <row r="40" spans="2:17" ht="14.25">
      <c r="B40" s="47"/>
      <c r="C40" s="66" t="str">
        <f>INDEX(BOM!I:I,MATCH($P$3,BOM!$P:$P,0)+66,1)</f>
        <v>114510-00S</v>
      </c>
      <c r="H40" s="66" t="str">
        <f>INDEX(BOM!J:J,MATCH($P$3,BOM!$P:$P,0)+66,1)</f>
        <v>TEST FLANGE 80.25</v>
      </c>
      <c r="Q40" s="66">
        <f>INDEX(BOM!M:M,MATCH($P$3,BOM!$P:$P,0)+66,1)</f>
        <v>1</v>
      </c>
    </row>
    <row r="41" spans="2:17" ht="14.25">
      <c r="B41" s="47"/>
      <c r="C41" s="66" t="str">
        <f>INDEX(BOM!I:I,MATCH($P$3,BOM!$P:$P,0)+79,1)</f>
        <v>114492-00S</v>
      </c>
      <c r="H41" s="66" t="str">
        <f>INDEX(BOM!J:J,MATCH($P$3,BOM!$P:$P,0)+79,1)</f>
        <v>TEST BLANK, 52.25 OD</v>
      </c>
      <c r="Q41" s="66">
        <f>INDEX(BOM!M:M,MATCH($P$3,BOM!$P:$P,0)+79,1)</f>
        <v>1</v>
      </c>
    </row>
    <row r="42" spans="2:17" ht="14.25">
      <c r="B42" s="47"/>
      <c r="C42" s="66" t="str">
        <f>INDEX(BOM!I:I,MATCH($P$3,BOM!$P:$P,0)+80,1)</f>
        <v>114519-00A</v>
      </c>
      <c r="H42" s="66" t="str">
        <f>INDEX(BOM!J:J,MATCH($P$3,BOM!$P:$P,0)+80,1)</f>
        <v>CRADLE, SHIPPING</v>
      </c>
      <c r="Q42" s="66">
        <f>INDEX(BOM!M:M,MATCH($P$3,BOM!$P:$P,0)+80,1)</f>
        <v>1</v>
      </c>
    </row>
    <row r="43" spans="2:17" ht="14.25">
      <c r="B43" s="47"/>
      <c r="C43" s="66" t="str">
        <f>INDEX(BOM!I:I,MATCH($P$3,BOM!$P:$P,0)+81,1)</f>
        <v> </v>
      </c>
      <c r="H43" s="66" t="str">
        <f>INDEX(BOM!J:J,MATCH($P$3,BOM!$P:$P,0)+81,1)</f>
        <v>CRATE, 79.00 HIGH, 88 WD, 88 LG</v>
      </c>
      <c r="Q43" s="66">
        <f>INDEX(BOM!M:M,MATCH($P$3,BOM!$P:$P,0)+80,1)</f>
        <v>1</v>
      </c>
    </row>
    <row r="44" spans="2:17" ht="14.25">
      <c r="B44" s="47"/>
      <c r="C44" s="66" t="str">
        <f>INDEX(BOM!I:I,MATCH($P$3,BOM!$P:$P,0)+82,1)</f>
        <v> </v>
      </c>
      <c r="H44" s="66" t="str">
        <f>INDEX(BOM!J:J,MATCH($P$3,BOM!$P:$P,0)+82,1)</f>
        <v>CRATE, 73.00 HIGH, 20.00 WD, 20.00 LG</v>
      </c>
      <c r="Q44" s="66">
        <f>INDEX(BOM!M:M,MATCH($P$3,BOM!$P:$P,0)+80,1)</f>
        <v>1</v>
      </c>
    </row>
    <row r="45" spans="2:17" ht="14.25">
      <c r="B45" s="47"/>
      <c r="C45" s="66"/>
      <c r="H45" s="66" t="s">
        <v>147</v>
      </c>
      <c r="Q45" s="66" t="s">
        <v>148</v>
      </c>
    </row>
    <row r="46" ht="15" thickBot="1">
      <c r="B46" s="47"/>
    </row>
    <row r="47" spans="2:23" ht="15" thickBot="1">
      <c r="B47" s="50" t="s">
        <v>17</v>
      </c>
      <c r="C47" s="51" t="s">
        <v>18</v>
      </c>
      <c r="D47" s="52" t="s">
        <v>19</v>
      </c>
      <c r="E47" s="53"/>
      <c r="F47" s="53"/>
      <c r="G47" s="53"/>
      <c r="H47" s="53"/>
      <c r="I47" s="53"/>
      <c r="J47" s="53"/>
      <c r="K47" s="53"/>
      <c r="L47" s="53"/>
      <c r="M47" s="53"/>
      <c r="N47" s="53" t="s">
        <v>20</v>
      </c>
      <c r="O47" s="53"/>
      <c r="P47" s="53" t="s">
        <v>21</v>
      </c>
      <c r="Q47" s="54"/>
      <c r="R47" s="52"/>
      <c r="S47" s="55" t="s">
        <v>22</v>
      </c>
      <c r="T47" s="54"/>
      <c r="U47" s="53"/>
      <c r="V47" s="55" t="s">
        <v>23</v>
      </c>
      <c r="W47" s="54"/>
    </row>
    <row r="48" spans="2:23" ht="14.25">
      <c r="B48" s="56"/>
      <c r="C48" s="57"/>
      <c r="D48" s="58"/>
      <c r="E48" s="59"/>
      <c r="F48" s="59"/>
      <c r="G48" s="59"/>
      <c r="H48" s="59"/>
      <c r="I48" s="59"/>
      <c r="J48" s="59"/>
      <c r="K48" s="59"/>
      <c r="L48" s="59"/>
      <c r="M48" s="59"/>
      <c r="N48" s="59"/>
      <c r="O48" s="59"/>
      <c r="P48" s="59"/>
      <c r="Q48" s="60"/>
      <c r="R48" s="58"/>
      <c r="S48" s="59"/>
      <c r="T48" s="60"/>
      <c r="U48" s="59"/>
      <c r="V48" s="59"/>
      <c r="W48" s="60"/>
    </row>
    <row r="49" spans="2:23" ht="14.25">
      <c r="B49" s="56">
        <v>10</v>
      </c>
      <c r="C49" s="57">
        <v>60</v>
      </c>
      <c r="D49" s="58" t="s">
        <v>127</v>
      </c>
      <c r="E49" s="59"/>
      <c r="F49" s="59"/>
      <c r="G49" s="59"/>
      <c r="H49" s="59"/>
      <c r="I49" s="59"/>
      <c r="J49" s="59"/>
      <c r="K49" s="59"/>
      <c r="L49" s="59"/>
      <c r="M49" s="59"/>
      <c r="N49" s="59">
        <v>0</v>
      </c>
      <c r="O49" s="59"/>
      <c r="P49" s="59">
        <v>0</v>
      </c>
      <c r="Q49" s="60"/>
      <c r="R49" s="58"/>
      <c r="S49" s="59"/>
      <c r="T49" s="60"/>
      <c r="U49" s="59"/>
      <c r="V49" s="59"/>
      <c r="W49" s="60"/>
    </row>
    <row r="50" spans="2:23" ht="14.25">
      <c r="B50" s="56"/>
      <c r="C50" s="57"/>
      <c r="D50" s="58" t="s">
        <v>264</v>
      </c>
      <c r="E50" s="59"/>
      <c r="F50" s="59"/>
      <c r="G50" s="59"/>
      <c r="H50" s="59"/>
      <c r="I50" s="59"/>
      <c r="J50" s="59"/>
      <c r="K50" s="59"/>
      <c r="L50" s="59"/>
      <c r="M50" s="59"/>
      <c r="N50" s="59"/>
      <c r="O50" s="59"/>
      <c r="P50" s="59"/>
      <c r="Q50" s="60"/>
      <c r="R50" s="58"/>
      <c r="S50" s="59"/>
      <c r="T50" s="60"/>
      <c r="U50" s="59"/>
      <c r="V50" s="59"/>
      <c r="W50" s="60"/>
    </row>
    <row r="51" spans="2:23" ht="14.25">
      <c r="B51" s="61"/>
      <c r="C51" s="62"/>
      <c r="D51" s="35"/>
      <c r="E51" s="36"/>
      <c r="F51" s="36"/>
      <c r="G51" s="36"/>
      <c r="H51" s="36"/>
      <c r="I51" s="36"/>
      <c r="J51" s="36"/>
      <c r="K51" s="36"/>
      <c r="L51" s="36"/>
      <c r="M51" s="36"/>
      <c r="N51" s="36"/>
      <c r="O51" s="36"/>
      <c r="P51" s="36"/>
      <c r="Q51" s="39"/>
      <c r="R51" s="35"/>
      <c r="S51" s="36"/>
      <c r="T51" s="39"/>
      <c r="U51" s="36"/>
      <c r="V51" s="36"/>
      <c r="W51" s="39"/>
    </row>
    <row r="52" spans="2:23" ht="14.25">
      <c r="B52" s="61">
        <v>20</v>
      </c>
      <c r="C52" s="62">
        <v>30</v>
      </c>
      <c r="D52" s="35" t="s">
        <v>270</v>
      </c>
      <c r="E52" s="36"/>
      <c r="F52" s="36"/>
      <c r="G52" s="36"/>
      <c r="H52" s="36"/>
      <c r="I52" s="36"/>
      <c r="J52" s="36"/>
      <c r="K52" s="36"/>
      <c r="L52" s="36"/>
      <c r="M52" s="36"/>
      <c r="N52" s="36">
        <v>0</v>
      </c>
      <c r="O52" s="36"/>
      <c r="P52" s="36">
        <v>0.5</v>
      </c>
      <c r="Q52" s="39"/>
      <c r="R52" s="35"/>
      <c r="S52" s="36"/>
      <c r="T52" s="39"/>
      <c r="U52" s="36"/>
      <c r="V52" s="36"/>
      <c r="W52" s="39"/>
    </row>
    <row r="53" spans="2:23" ht="14.25">
      <c r="B53" s="61"/>
      <c r="C53" s="62"/>
      <c r="D53" s="35" t="s">
        <v>271</v>
      </c>
      <c r="E53" s="36"/>
      <c r="F53" s="36"/>
      <c r="G53" s="36"/>
      <c r="H53" s="36"/>
      <c r="I53" s="36"/>
      <c r="J53" s="36"/>
      <c r="K53" s="36"/>
      <c r="L53" s="36"/>
      <c r="M53" s="36"/>
      <c r="N53" s="36"/>
      <c r="O53" s="36"/>
      <c r="P53" s="36"/>
      <c r="Q53" s="39"/>
      <c r="R53" s="35"/>
      <c r="S53" s="36"/>
      <c r="T53" s="39"/>
      <c r="U53" s="36"/>
      <c r="V53" s="36"/>
      <c r="W53" s="39"/>
    </row>
    <row r="54" spans="2:23" ht="14.25">
      <c r="B54" s="56"/>
      <c r="C54" s="57"/>
      <c r="D54" s="58"/>
      <c r="E54" s="59"/>
      <c r="F54" s="59"/>
      <c r="G54" s="59"/>
      <c r="H54" s="59"/>
      <c r="I54" s="59"/>
      <c r="J54" s="59"/>
      <c r="K54" s="59"/>
      <c r="L54" s="59"/>
      <c r="M54" s="59"/>
      <c r="N54" s="59"/>
      <c r="O54" s="59"/>
      <c r="P54" s="59"/>
      <c r="Q54" s="60"/>
      <c r="R54" s="58"/>
      <c r="S54" s="59"/>
      <c r="T54" s="60"/>
      <c r="U54" s="59"/>
      <c r="V54" s="59"/>
      <c r="W54" s="60"/>
    </row>
    <row r="55" spans="2:23" ht="14.25">
      <c r="B55" s="56">
        <v>30</v>
      </c>
      <c r="C55" s="57">
        <v>20</v>
      </c>
      <c r="D55" s="58" t="s">
        <v>272</v>
      </c>
      <c r="E55" s="59"/>
      <c r="F55" s="59"/>
      <c r="G55" s="59"/>
      <c r="H55" s="59"/>
      <c r="I55" s="59"/>
      <c r="J55" s="59"/>
      <c r="K55" s="59"/>
      <c r="L55" s="59"/>
      <c r="M55" s="59"/>
      <c r="N55" s="59">
        <v>0.1</v>
      </c>
      <c r="O55" s="59"/>
      <c r="P55" s="59">
        <v>0.5</v>
      </c>
      <c r="Q55" s="60"/>
      <c r="R55" s="58"/>
      <c r="S55" s="59"/>
      <c r="T55" s="60"/>
      <c r="U55" s="59"/>
      <c r="V55" s="59"/>
      <c r="W55" s="60"/>
    </row>
    <row r="56" spans="2:23" ht="14.25">
      <c r="B56" s="56"/>
      <c r="C56" s="57"/>
      <c r="D56" s="58"/>
      <c r="E56" s="59"/>
      <c r="F56" s="59"/>
      <c r="G56" s="59"/>
      <c r="H56" s="59"/>
      <c r="I56" s="59"/>
      <c r="J56" s="59"/>
      <c r="K56" s="59"/>
      <c r="L56" s="59"/>
      <c r="M56" s="59"/>
      <c r="N56" s="59"/>
      <c r="O56" s="59"/>
      <c r="P56" s="59"/>
      <c r="Q56" s="60"/>
      <c r="R56" s="58"/>
      <c r="S56" s="59"/>
      <c r="T56" s="60"/>
      <c r="U56" s="59"/>
      <c r="V56" s="59"/>
      <c r="W56" s="60"/>
    </row>
    <row r="57" spans="2:23" ht="14.25">
      <c r="B57" s="61"/>
      <c r="C57" s="62"/>
      <c r="D57" s="35"/>
      <c r="E57" s="36"/>
      <c r="F57" s="36"/>
      <c r="G57" s="36"/>
      <c r="H57" s="36"/>
      <c r="I57" s="36"/>
      <c r="J57" s="36"/>
      <c r="K57" s="36"/>
      <c r="L57" s="36"/>
      <c r="M57" s="36"/>
      <c r="N57" s="36"/>
      <c r="O57" s="36"/>
      <c r="P57" s="36"/>
      <c r="Q57" s="39"/>
      <c r="R57" s="35"/>
      <c r="S57" s="36"/>
      <c r="T57" s="39"/>
      <c r="U57" s="36"/>
      <c r="V57" s="36"/>
      <c r="W57" s="39"/>
    </row>
    <row r="58" spans="2:23" ht="14.25">
      <c r="B58" s="61">
        <v>40</v>
      </c>
      <c r="C58" s="62">
        <v>60</v>
      </c>
      <c r="D58" s="35" t="s">
        <v>149</v>
      </c>
      <c r="E58" s="36"/>
      <c r="F58" s="36"/>
      <c r="G58" s="36"/>
      <c r="H58" s="36"/>
      <c r="I58" s="36"/>
      <c r="J58" s="36"/>
      <c r="K58" s="36"/>
      <c r="L58" s="36"/>
      <c r="M58" s="36"/>
      <c r="N58" s="36">
        <v>0.1</v>
      </c>
      <c r="O58" s="36"/>
      <c r="P58" s="36">
        <v>0.5</v>
      </c>
      <c r="Q58" s="39"/>
      <c r="R58" s="35"/>
      <c r="S58" s="36"/>
      <c r="T58" s="39"/>
      <c r="U58" s="36"/>
      <c r="V58" s="36"/>
      <c r="W58" s="39"/>
    </row>
    <row r="59" spans="2:23" ht="14.25">
      <c r="B59" s="61"/>
      <c r="C59" s="62"/>
      <c r="D59" s="35"/>
      <c r="E59" s="36"/>
      <c r="F59" s="36"/>
      <c r="G59" s="36"/>
      <c r="H59" s="36"/>
      <c r="I59" s="36"/>
      <c r="J59" s="36"/>
      <c r="K59" s="36"/>
      <c r="L59" s="36"/>
      <c r="M59" s="36"/>
      <c r="N59" s="36"/>
      <c r="O59" s="36"/>
      <c r="P59" s="36"/>
      <c r="Q59" s="39"/>
      <c r="R59" s="35"/>
      <c r="S59" s="36"/>
      <c r="T59" s="39"/>
      <c r="U59" s="36"/>
      <c r="V59" s="36"/>
      <c r="W59" s="39"/>
    </row>
    <row r="60" spans="2:23" ht="14.25">
      <c r="B60" s="56"/>
      <c r="C60" s="57"/>
      <c r="D60" s="58"/>
      <c r="E60" s="59"/>
      <c r="F60" s="59"/>
      <c r="G60" s="59"/>
      <c r="H60" s="59"/>
      <c r="I60" s="59"/>
      <c r="J60" s="59"/>
      <c r="K60" s="59"/>
      <c r="L60" s="59"/>
      <c r="M60" s="59"/>
      <c r="N60" s="59"/>
      <c r="O60" s="59"/>
      <c r="P60" s="59"/>
      <c r="Q60" s="60"/>
      <c r="R60" s="58"/>
      <c r="S60" s="59"/>
      <c r="T60" s="60"/>
      <c r="U60" s="59"/>
      <c r="V60" s="59"/>
      <c r="W60" s="60"/>
    </row>
    <row r="61" spans="2:23" ht="14.25">
      <c r="B61" s="56">
        <v>50</v>
      </c>
      <c r="C61" s="57">
        <v>47</v>
      </c>
      <c r="D61" s="58" t="s">
        <v>273</v>
      </c>
      <c r="E61" s="59"/>
      <c r="F61" s="59"/>
      <c r="G61" s="59"/>
      <c r="H61" s="59"/>
      <c r="I61" s="59"/>
      <c r="J61" s="59"/>
      <c r="K61" s="59"/>
      <c r="L61" s="59"/>
      <c r="M61" s="59"/>
      <c r="N61" s="59">
        <v>0.1</v>
      </c>
      <c r="O61" s="59"/>
      <c r="P61" s="59">
        <v>0.75</v>
      </c>
      <c r="Q61" s="60"/>
      <c r="R61" s="58"/>
      <c r="S61" s="59"/>
      <c r="T61" s="60"/>
      <c r="U61" s="59"/>
      <c r="V61" s="59"/>
      <c r="W61" s="60"/>
    </row>
    <row r="62" spans="2:23" ht="14.25">
      <c r="B62" s="56"/>
      <c r="C62" s="57"/>
      <c r="D62" s="58" t="s">
        <v>150</v>
      </c>
      <c r="E62" s="59"/>
      <c r="F62" s="59"/>
      <c r="G62" s="59"/>
      <c r="H62" s="59"/>
      <c r="I62" s="59"/>
      <c r="J62" s="59"/>
      <c r="K62" s="59"/>
      <c r="L62" s="59"/>
      <c r="M62" s="59"/>
      <c r="N62" s="59"/>
      <c r="O62" s="59"/>
      <c r="P62" s="59"/>
      <c r="Q62" s="60"/>
      <c r="R62" s="58"/>
      <c r="S62" s="59"/>
      <c r="T62" s="60"/>
      <c r="U62" s="59"/>
      <c r="V62" s="59"/>
      <c r="W62" s="60"/>
    </row>
    <row r="63" spans="2:23" ht="14.25">
      <c r="B63" s="61"/>
      <c r="C63" s="62"/>
      <c r="D63" s="35"/>
      <c r="E63" s="36"/>
      <c r="F63" s="36"/>
      <c r="G63" s="36"/>
      <c r="H63" s="36"/>
      <c r="I63" s="36"/>
      <c r="J63" s="36"/>
      <c r="K63" s="36"/>
      <c r="L63" s="36"/>
      <c r="M63" s="36"/>
      <c r="N63" s="36"/>
      <c r="O63" s="36"/>
      <c r="P63" s="36"/>
      <c r="Q63" s="39"/>
      <c r="R63" s="35"/>
      <c r="S63" s="36"/>
      <c r="T63" s="39"/>
      <c r="U63" s="36"/>
      <c r="V63" s="36"/>
      <c r="W63" s="39"/>
    </row>
    <row r="64" spans="2:23" ht="14.25">
      <c r="B64" s="61">
        <v>60</v>
      </c>
      <c r="C64" s="62">
        <v>30</v>
      </c>
      <c r="D64" s="35" t="s">
        <v>151</v>
      </c>
      <c r="E64" s="36"/>
      <c r="F64" s="36"/>
      <c r="G64" s="36"/>
      <c r="H64" s="36"/>
      <c r="I64" s="36"/>
      <c r="J64" s="36"/>
      <c r="K64" s="36"/>
      <c r="L64" s="36"/>
      <c r="M64" s="36"/>
      <c r="N64" s="36">
        <v>0.75</v>
      </c>
      <c r="O64" s="36"/>
      <c r="P64" s="36">
        <v>3</v>
      </c>
      <c r="Q64" s="39"/>
      <c r="R64" s="35"/>
      <c r="S64" s="36"/>
      <c r="T64" s="39"/>
      <c r="U64" s="36"/>
      <c r="V64" s="36"/>
      <c r="W64" s="39"/>
    </row>
    <row r="65" spans="2:23" ht="14.25">
      <c r="B65" s="61"/>
      <c r="C65" s="62"/>
      <c r="D65" s="35"/>
      <c r="E65" s="36"/>
      <c r="F65" s="36"/>
      <c r="G65" s="36"/>
      <c r="H65" s="36"/>
      <c r="I65" s="36"/>
      <c r="J65" s="36"/>
      <c r="K65" s="36"/>
      <c r="L65" s="36"/>
      <c r="M65" s="36"/>
      <c r="N65" s="36"/>
      <c r="O65" s="36"/>
      <c r="P65" s="36"/>
      <c r="Q65" s="39"/>
      <c r="R65" s="35"/>
      <c r="S65" s="36"/>
      <c r="T65" s="39"/>
      <c r="U65" s="36"/>
      <c r="V65" s="36"/>
      <c r="W65" s="39"/>
    </row>
    <row r="66" spans="2:23" ht="14.25">
      <c r="B66" s="56"/>
      <c r="C66" s="57"/>
      <c r="D66" s="58"/>
      <c r="E66" s="59"/>
      <c r="F66" s="59"/>
      <c r="G66" s="59"/>
      <c r="H66" s="59"/>
      <c r="I66" s="59"/>
      <c r="J66" s="59"/>
      <c r="K66" s="59"/>
      <c r="L66" s="59"/>
      <c r="M66" s="59"/>
      <c r="N66" s="59"/>
      <c r="O66" s="59"/>
      <c r="P66" s="59"/>
      <c r="Q66" s="60"/>
      <c r="R66" s="58"/>
      <c r="S66" s="59"/>
      <c r="T66" s="60"/>
      <c r="U66" s="59"/>
      <c r="V66" s="59"/>
      <c r="W66" s="60"/>
    </row>
    <row r="67" spans="2:23" ht="14.25">
      <c r="B67" s="56">
        <v>70</v>
      </c>
      <c r="C67" s="57">
        <v>20</v>
      </c>
      <c r="D67" s="58" t="s">
        <v>152</v>
      </c>
      <c r="E67" s="59"/>
      <c r="F67" s="59"/>
      <c r="G67" s="59"/>
      <c r="H67" s="59"/>
      <c r="I67" s="59"/>
      <c r="J67" s="59"/>
      <c r="K67" s="59"/>
      <c r="L67" s="59"/>
      <c r="M67" s="59"/>
      <c r="N67" s="59">
        <v>0.5</v>
      </c>
      <c r="O67" s="59"/>
      <c r="P67" s="59">
        <v>3</v>
      </c>
      <c r="Q67" s="60"/>
      <c r="R67" s="58"/>
      <c r="S67" s="59"/>
      <c r="T67" s="60"/>
      <c r="U67" s="59"/>
      <c r="V67" s="59"/>
      <c r="W67" s="60"/>
    </row>
    <row r="68" spans="2:23" ht="14.25">
      <c r="B68" s="56"/>
      <c r="C68" s="57"/>
      <c r="D68" s="58"/>
      <c r="E68" s="59"/>
      <c r="F68" s="59"/>
      <c r="G68" s="59"/>
      <c r="H68" s="59"/>
      <c r="I68" s="59"/>
      <c r="J68" s="59"/>
      <c r="K68" s="59"/>
      <c r="L68" s="59"/>
      <c r="M68" s="59"/>
      <c r="N68" s="59"/>
      <c r="O68" s="59"/>
      <c r="P68" s="59"/>
      <c r="Q68" s="60"/>
      <c r="R68" s="58"/>
      <c r="S68" s="59"/>
      <c r="T68" s="60"/>
      <c r="U68" s="59"/>
      <c r="V68" s="59"/>
      <c r="W68" s="60"/>
    </row>
    <row r="69" spans="2:23" ht="14.25">
      <c r="B69" s="61"/>
      <c r="C69" s="62"/>
      <c r="D69" s="35"/>
      <c r="E69" s="36"/>
      <c r="F69" s="36"/>
      <c r="G69" s="36"/>
      <c r="H69" s="36"/>
      <c r="I69" s="36"/>
      <c r="J69" s="36"/>
      <c r="K69" s="36"/>
      <c r="L69" s="36"/>
      <c r="M69" s="36"/>
      <c r="N69" s="36"/>
      <c r="O69" s="36"/>
      <c r="P69" s="36"/>
      <c r="Q69" s="39"/>
      <c r="R69" s="35"/>
      <c r="S69" s="36"/>
      <c r="T69" s="39"/>
      <c r="U69" s="36"/>
      <c r="V69" s="36"/>
      <c r="W69" s="39"/>
    </row>
    <row r="70" spans="2:23" ht="14.25">
      <c r="B70" s="61">
        <v>80</v>
      </c>
      <c r="C70" s="62">
        <v>60</v>
      </c>
      <c r="D70" s="35" t="s">
        <v>153</v>
      </c>
      <c r="E70" s="36"/>
      <c r="F70" s="36"/>
      <c r="G70" s="36"/>
      <c r="H70" s="36"/>
      <c r="I70" s="36"/>
      <c r="J70" s="36"/>
      <c r="K70" s="36"/>
      <c r="L70" s="36"/>
      <c r="M70" s="36"/>
      <c r="N70" s="36">
        <v>0.5</v>
      </c>
      <c r="O70" s="36"/>
      <c r="P70" s="36">
        <v>0.5</v>
      </c>
      <c r="Q70" s="39"/>
      <c r="R70" s="35"/>
      <c r="S70" s="36"/>
      <c r="T70" s="39"/>
      <c r="U70" s="36"/>
      <c r="V70" s="36"/>
      <c r="W70" s="39"/>
    </row>
    <row r="71" spans="2:23" ht="14.25">
      <c r="B71" s="61"/>
      <c r="C71" s="62"/>
      <c r="D71" s="35"/>
      <c r="E71" s="36"/>
      <c r="F71" s="36"/>
      <c r="G71" s="36"/>
      <c r="H71" s="36"/>
      <c r="I71" s="36"/>
      <c r="J71" s="36"/>
      <c r="K71" s="36"/>
      <c r="L71" s="36"/>
      <c r="M71" s="36"/>
      <c r="N71" s="36"/>
      <c r="O71" s="36"/>
      <c r="P71" s="36"/>
      <c r="Q71" s="39"/>
      <c r="R71" s="35"/>
      <c r="S71" s="36"/>
      <c r="T71" s="39"/>
      <c r="U71" s="36"/>
      <c r="V71" s="36"/>
      <c r="W71" s="39"/>
    </row>
    <row r="72" spans="2:23" ht="14.25">
      <c r="B72" s="56"/>
      <c r="C72" s="57"/>
      <c r="D72" s="58"/>
      <c r="E72" s="59"/>
      <c r="F72" s="59"/>
      <c r="G72" s="59"/>
      <c r="H72" s="59"/>
      <c r="I72" s="59"/>
      <c r="J72" s="59"/>
      <c r="K72" s="59"/>
      <c r="L72" s="59"/>
      <c r="M72" s="59"/>
      <c r="N72" s="59"/>
      <c r="O72" s="59"/>
      <c r="P72" s="59"/>
      <c r="Q72" s="60"/>
      <c r="R72" s="58"/>
      <c r="S72" s="59"/>
      <c r="T72" s="60"/>
      <c r="U72" s="59"/>
      <c r="V72" s="59"/>
      <c r="W72" s="60"/>
    </row>
    <row r="73" spans="2:23" ht="14.25">
      <c r="B73" s="56">
        <v>90</v>
      </c>
      <c r="C73" s="57">
        <v>20</v>
      </c>
      <c r="D73" s="58" t="s">
        <v>154</v>
      </c>
      <c r="E73" s="59"/>
      <c r="F73" s="59"/>
      <c r="G73" s="59"/>
      <c r="H73" s="59"/>
      <c r="I73" s="59"/>
      <c r="J73" s="59"/>
      <c r="K73" s="59"/>
      <c r="L73" s="59"/>
      <c r="M73" s="59"/>
      <c r="N73" s="59">
        <v>0.5</v>
      </c>
      <c r="O73" s="59"/>
      <c r="P73" s="59">
        <v>2</v>
      </c>
      <c r="Q73" s="60"/>
      <c r="R73" s="58"/>
      <c r="S73" s="59"/>
      <c r="T73" s="60"/>
      <c r="U73" s="59"/>
      <c r="V73" s="59"/>
      <c r="W73" s="60"/>
    </row>
    <row r="74" spans="2:23" ht="14.25">
      <c r="B74" s="56"/>
      <c r="C74" s="57"/>
      <c r="D74" s="58" t="s">
        <v>155</v>
      </c>
      <c r="E74" s="59"/>
      <c r="F74" s="59"/>
      <c r="G74" s="59"/>
      <c r="H74" s="59"/>
      <c r="I74" s="59"/>
      <c r="J74" s="59"/>
      <c r="K74" s="59"/>
      <c r="L74" s="59"/>
      <c r="M74" s="59"/>
      <c r="N74" s="59"/>
      <c r="O74" s="59"/>
      <c r="P74" s="59"/>
      <c r="Q74" s="60"/>
      <c r="R74" s="58"/>
      <c r="S74" s="59"/>
      <c r="T74" s="60"/>
      <c r="U74" s="59"/>
      <c r="V74" s="59"/>
      <c r="W74" s="60"/>
    </row>
    <row r="75" spans="2:23" ht="14.25">
      <c r="B75" s="61"/>
      <c r="C75" s="62"/>
      <c r="D75" s="35"/>
      <c r="E75" s="36"/>
      <c r="F75" s="36"/>
      <c r="G75" s="36"/>
      <c r="H75" s="36"/>
      <c r="I75" s="36"/>
      <c r="J75" s="36"/>
      <c r="K75" s="36"/>
      <c r="L75" s="36"/>
      <c r="M75" s="36"/>
      <c r="N75" s="36"/>
      <c r="O75" s="36"/>
      <c r="P75" s="36"/>
      <c r="Q75" s="39"/>
      <c r="R75" s="35"/>
      <c r="S75" s="36"/>
      <c r="T75" s="39"/>
      <c r="U75" s="36"/>
      <c r="V75" s="36"/>
      <c r="W75" s="39"/>
    </row>
    <row r="76" spans="2:23" ht="14.25">
      <c r="B76" s="61">
        <v>100</v>
      </c>
      <c r="C76" s="62">
        <v>47</v>
      </c>
      <c r="D76" s="35" t="s">
        <v>156</v>
      </c>
      <c r="E76" s="36"/>
      <c r="F76" s="36"/>
      <c r="G76" s="36"/>
      <c r="H76" s="36"/>
      <c r="I76" s="36"/>
      <c r="J76" s="36"/>
      <c r="K76" s="36"/>
      <c r="L76" s="36"/>
      <c r="M76" s="36"/>
      <c r="N76" s="36">
        <v>0.5</v>
      </c>
      <c r="O76" s="36"/>
      <c r="P76" s="36">
        <v>2</v>
      </c>
      <c r="Q76" s="39"/>
      <c r="R76" s="35"/>
      <c r="S76" s="36"/>
      <c r="T76" s="39"/>
      <c r="U76" s="36"/>
      <c r="V76" s="36"/>
      <c r="W76" s="39"/>
    </row>
    <row r="77" spans="2:23" ht="14.25">
      <c r="B77" s="61"/>
      <c r="C77" s="62"/>
      <c r="D77" s="35"/>
      <c r="E77" s="36"/>
      <c r="F77" s="36"/>
      <c r="G77" s="36"/>
      <c r="H77" s="36"/>
      <c r="I77" s="36"/>
      <c r="J77" s="36"/>
      <c r="K77" s="36"/>
      <c r="L77" s="36"/>
      <c r="M77" s="36"/>
      <c r="N77" s="36"/>
      <c r="O77" s="36"/>
      <c r="P77" s="36"/>
      <c r="Q77" s="39"/>
      <c r="R77" s="35"/>
      <c r="S77" s="36"/>
      <c r="T77" s="39"/>
      <c r="U77" s="36"/>
      <c r="V77" s="36"/>
      <c r="W77" s="39"/>
    </row>
    <row r="78" spans="2:23" ht="14.25">
      <c r="B78" s="56"/>
      <c r="C78" s="57"/>
      <c r="D78" s="58"/>
      <c r="E78" s="59"/>
      <c r="F78" s="59"/>
      <c r="G78" s="59"/>
      <c r="H78" s="59"/>
      <c r="I78" s="59"/>
      <c r="J78" s="59"/>
      <c r="K78" s="59"/>
      <c r="L78" s="59"/>
      <c r="M78" s="59"/>
      <c r="N78" s="59"/>
      <c r="O78" s="59"/>
      <c r="P78" s="59"/>
      <c r="Q78" s="60"/>
      <c r="R78" s="58"/>
      <c r="S78" s="59"/>
      <c r="T78" s="60"/>
      <c r="U78" s="59"/>
      <c r="V78" s="59"/>
      <c r="W78" s="60"/>
    </row>
    <row r="79" spans="2:23" ht="14.25">
      <c r="B79" s="56">
        <v>110</v>
      </c>
      <c r="C79" s="57">
        <v>47</v>
      </c>
      <c r="D79" s="58" t="s">
        <v>157</v>
      </c>
      <c r="E79" s="59"/>
      <c r="F79" s="59"/>
      <c r="G79" s="59"/>
      <c r="H79" s="59"/>
      <c r="I79" s="59"/>
      <c r="J79" s="59"/>
      <c r="K79" s="59"/>
      <c r="L79" s="59"/>
      <c r="M79" s="59"/>
      <c r="N79" s="59">
        <v>1</v>
      </c>
      <c r="O79" s="59"/>
      <c r="P79" s="59">
        <v>6</v>
      </c>
      <c r="Q79" s="60"/>
      <c r="R79" s="58"/>
      <c r="S79" s="59"/>
      <c r="T79" s="60"/>
      <c r="U79" s="59"/>
      <c r="V79" s="59"/>
      <c r="W79" s="60"/>
    </row>
    <row r="80" spans="2:23" ht="14.25">
      <c r="B80" s="56"/>
      <c r="C80" s="57"/>
      <c r="D80" s="58"/>
      <c r="E80" s="59"/>
      <c r="F80" s="59"/>
      <c r="G80" s="59"/>
      <c r="H80" s="59"/>
      <c r="I80" s="59"/>
      <c r="J80" s="59"/>
      <c r="K80" s="59"/>
      <c r="L80" s="59"/>
      <c r="M80" s="59"/>
      <c r="N80" s="59"/>
      <c r="O80" s="59"/>
      <c r="P80" s="59"/>
      <c r="Q80" s="60"/>
      <c r="R80" s="58"/>
      <c r="S80" s="59"/>
      <c r="T80" s="60"/>
      <c r="U80" s="59"/>
      <c r="V80" s="59"/>
      <c r="W80" s="60"/>
    </row>
    <row r="81" spans="2:23" ht="14.25">
      <c r="B81" s="61"/>
      <c r="C81" s="62"/>
      <c r="D81" s="35"/>
      <c r="E81" s="36"/>
      <c r="F81" s="36"/>
      <c r="G81" s="36"/>
      <c r="H81" s="36"/>
      <c r="I81" s="36"/>
      <c r="J81" s="36"/>
      <c r="K81" s="36"/>
      <c r="L81" s="36"/>
      <c r="M81" s="36"/>
      <c r="N81" s="36"/>
      <c r="O81" s="36"/>
      <c r="P81" s="36"/>
      <c r="Q81" s="39"/>
      <c r="R81" s="35"/>
      <c r="S81" s="36"/>
      <c r="T81" s="39"/>
      <c r="U81" s="36"/>
      <c r="V81" s="36"/>
      <c r="W81" s="39"/>
    </row>
    <row r="82" spans="2:23" ht="14.25">
      <c r="B82" s="61">
        <v>120</v>
      </c>
      <c r="C82" s="62">
        <v>30</v>
      </c>
      <c r="D82" s="35" t="s">
        <v>158</v>
      </c>
      <c r="E82" s="36"/>
      <c r="F82" s="36"/>
      <c r="G82" s="36"/>
      <c r="H82" s="36"/>
      <c r="I82" s="36"/>
      <c r="J82" s="36"/>
      <c r="K82" s="36"/>
      <c r="L82" s="36"/>
      <c r="M82" s="36"/>
      <c r="N82" s="36">
        <v>0.5</v>
      </c>
      <c r="O82" s="36"/>
      <c r="P82" s="36">
        <v>3</v>
      </c>
      <c r="Q82" s="39"/>
      <c r="R82" s="35"/>
      <c r="S82" s="36"/>
      <c r="T82" s="39"/>
      <c r="U82" s="36"/>
      <c r="V82" s="36"/>
      <c r="W82" s="39"/>
    </row>
    <row r="83" spans="2:23" ht="14.25">
      <c r="B83" s="61"/>
      <c r="C83" s="62"/>
      <c r="D83" s="35"/>
      <c r="E83" s="36"/>
      <c r="F83" s="36"/>
      <c r="G83" s="36"/>
      <c r="H83" s="36"/>
      <c r="I83" s="36"/>
      <c r="J83" s="36"/>
      <c r="K83" s="36"/>
      <c r="L83" s="36"/>
      <c r="M83" s="36"/>
      <c r="N83" s="36"/>
      <c r="O83" s="36"/>
      <c r="P83" s="36"/>
      <c r="Q83" s="39"/>
      <c r="R83" s="35"/>
      <c r="S83" s="36"/>
      <c r="T83" s="39"/>
      <c r="U83" s="36"/>
      <c r="V83" s="36"/>
      <c r="W83" s="39"/>
    </row>
    <row r="84" spans="2:23" ht="14.25">
      <c r="B84" s="56"/>
      <c r="C84" s="57"/>
      <c r="D84" s="58"/>
      <c r="E84" s="59"/>
      <c r="F84" s="59"/>
      <c r="G84" s="59"/>
      <c r="H84" s="59"/>
      <c r="I84" s="59"/>
      <c r="J84" s="59"/>
      <c r="K84" s="59"/>
      <c r="L84" s="59"/>
      <c r="M84" s="59"/>
      <c r="N84" s="59"/>
      <c r="O84" s="59"/>
      <c r="P84" s="59"/>
      <c r="Q84" s="60"/>
      <c r="R84" s="58"/>
      <c r="S84" s="59"/>
      <c r="T84" s="60"/>
      <c r="U84" s="59"/>
      <c r="V84" s="59"/>
      <c r="W84" s="60"/>
    </row>
    <row r="85" spans="2:23" ht="14.25">
      <c r="B85" s="56">
        <v>130</v>
      </c>
      <c r="C85" s="57">
        <v>60</v>
      </c>
      <c r="D85" s="58" t="s">
        <v>274</v>
      </c>
      <c r="E85" s="59"/>
      <c r="F85" s="59"/>
      <c r="G85" s="59"/>
      <c r="H85" s="59"/>
      <c r="I85" s="59"/>
      <c r="J85" s="59"/>
      <c r="K85" s="59"/>
      <c r="L85" s="59"/>
      <c r="M85" s="59"/>
      <c r="N85" s="59">
        <v>0.5</v>
      </c>
      <c r="O85" s="59"/>
      <c r="P85" s="59">
        <v>0.5</v>
      </c>
      <c r="Q85" s="60"/>
      <c r="R85" s="58"/>
      <c r="S85" s="59"/>
      <c r="T85" s="60"/>
      <c r="U85" s="59"/>
      <c r="V85" s="59"/>
      <c r="W85" s="60"/>
    </row>
    <row r="86" spans="2:23" ht="14.25">
      <c r="B86" s="56"/>
      <c r="C86" s="57"/>
      <c r="D86" s="58"/>
      <c r="E86" s="59"/>
      <c r="F86" s="59"/>
      <c r="G86" s="59"/>
      <c r="H86" s="59"/>
      <c r="I86" s="59"/>
      <c r="J86" s="59"/>
      <c r="K86" s="59"/>
      <c r="L86" s="59"/>
      <c r="M86" s="59"/>
      <c r="N86" s="59"/>
      <c r="O86" s="59"/>
      <c r="P86" s="59"/>
      <c r="Q86" s="60"/>
      <c r="R86" s="58"/>
      <c r="S86" s="59"/>
      <c r="T86" s="60"/>
      <c r="U86" s="59"/>
      <c r="V86" s="59"/>
      <c r="W86" s="60"/>
    </row>
    <row r="87" spans="2:23" ht="14.25">
      <c r="B87" s="61"/>
      <c r="C87" s="62"/>
      <c r="D87" s="35"/>
      <c r="E87" s="36"/>
      <c r="F87" s="36"/>
      <c r="G87" s="36"/>
      <c r="H87" s="36"/>
      <c r="I87" s="36"/>
      <c r="J87" s="36"/>
      <c r="K87" s="36"/>
      <c r="L87" s="36"/>
      <c r="M87" s="36"/>
      <c r="N87" s="36"/>
      <c r="O87" s="36"/>
      <c r="P87" s="36"/>
      <c r="Q87" s="39"/>
      <c r="R87" s="35"/>
      <c r="S87" s="36"/>
      <c r="T87" s="39"/>
      <c r="U87" s="36"/>
      <c r="V87" s="36"/>
      <c r="W87" s="39"/>
    </row>
    <row r="88" spans="2:23" ht="14.25">
      <c r="B88" s="61">
        <v>140</v>
      </c>
      <c r="C88" s="62">
        <v>30</v>
      </c>
      <c r="D88" s="35" t="s">
        <v>159</v>
      </c>
      <c r="E88" s="36"/>
      <c r="F88" s="36"/>
      <c r="G88" s="36"/>
      <c r="H88" s="36"/>
      <c r="I88" s="36"/>
      <c r="J88" s="36"/>
      <c r="K88" s="36"/>
      <c r="L88" s="36"/>
      <c r="M88" s="36"/>
      <c r="N88" s="36">
        <v>0.5</v>
      </c>
      <c r="O88" s="36"/>
      <c r="P88" s="36">
        <v>0.75</v>
      </c>
      <c r="Q88" s="39"/>
      <c r="R88" s="35"/>
      <c r="S88" s="36"/>
      <c r="T88" s="39"/>
      <c r="U88" s="36"/>
      <c r="V88" s="36"/>
      <c r="W88" s="39"/>
    </row>
    <row r="89" spans="2:23" ht="14.25">
      <c r="B89" s="61"/>
      <c r="C89" s="62"/>
      <c r="D89" s="35" t="s">
        <v>160</v>
      </c>
      <c r="E89" s="36"/>
      <c r="F89" s="36"/>
      <c r="G89" s="36"/>
      <c r="H89" s="36"/>
      <c r="I89" s="36"/>
      <c r="J89" s="36"/>
      <c r="K89" s="36"/>
      <c r="L89" s="36"/>
      <c r="M89" s="36"/>
      <c r="N89" s="36"/>
      <c r="O89" s="36"/>
      <c r="P89" s="36"/>
      <c r="Q89" s="39"/>
      <c r="R89" s="35"/>
      <c r="S89" s="36"/>
      <c r="T89" s="39"/>
      <c r="U89" s="36"/>
      <c r="V89" s="36"/>
      <c r="W89" s="39"/>
    </row>
    <row r="90" spans="2:23" ht="14.25">
      <c r="B90" s="56"/>
      <c r="C90" s="57"/>
      <c r="D90" s="58"/>
      <c r="E90" s="59"/>
      <c r="F90" s="59"/>
      <c r="G90" s="59"/>
      <c r="H90" s="59"/>
      <c r="I90" s="59"/>
      <c r="J90" s="59"/>
      <c r="K90" s="59"/>
      <c r="L90" s="59"/>
      <c r="M90" s="59"/>
      <c r="N90" s="59"/>
      <c r="O90" s="59"/>
      <c r="P90" s="59"/>
      <c r="Q90" s="60"/>
      <c r="R90" s="58"/>
      <c r="S90" s="59"/>
      <c r="T90" s="60"/>
      <c r="U90" s="59"/>
      <c r="V90" s="59"/>
      <c r="W90" s="60"/>
    </row>
    <row r="91" spans="2:23" ht="14.25">
      <c r="B91" s="56">
        <v>150</v>
      </c>
      <c r="C91" s="57">
        <v>47</v>
      </c>
      <c r="D91" s="58" t="s">
        <v>161</v>
      </c>
      <c r="E91" s="59"/>
      <c r="F91" s="59"/>
      <c r="G91" s="59"/>
      <c r="H91" s="59"/>
      <c r="I91" s="59"/>
      <c r="J91" s="59"/>
      <c r="K91" s="59"/>
      <c r="L91" s="59"/>
      <c r="M91" s="59"/>
      <c r="N91" s="59">
        <v>1</v>
      </c>
      <c r="O91" s="59"/>
      <c r="P91" s="59">
        <v>5</v>
      </c>
      <c r="Q91" s="60"/>
      <c r="R91" s="58"/>
      <c r="S91" s="59"/>
      <c r="T91" s="60"/>
      <c r="U91" s="59"/>
      <c r="V91" s="59"/>
      <c r="W91" s="60"/>
    </row>
    <row r="92" spans="2:23" ht="14.25">
      <c r="B92" s="56"/>
      <c r="C92" s="57"/>
      <c r="D92" s="58" t="s">
        <v>162</v>
      </c>
      <c r="E92" s="59"/>
      <c r="F92" s="59"/>
      <c r="G92" s="59"/>
      <c r="H92" s="59"/>
      <c r="I92" s="59"/>
      <c r="J92" s="59"/>
      <c r="K92" s="59"/>
      <c r="L92" s="59"/>
      <c r="M92" s="59"/>
      <c r="N92" s="59"/>
      <c r="O92" s="59"/>
      <c r="P92" s="59"/>
      <c r="Q92" s="60"/>
      <c r="R92" s="58"/>
      <c r="S92" s="59"/>
      <c r="T92" s="60"/>
      <c r="U92" s="59"/>
      <c r="V92" s="59"/>
      <c r="W92" s="60"/>
    </row>
    <row r="93" spans="2:23" ht="14.25">
      <c r="B93" s="61"/>
      <c r="C93" s="62"/>
      <c r="D93" s="35"/>
      <c r="E93" s="36"/>
      <c r="F93" s="36"/>
      <c r="G93" s="36"/>
      <c r="H93" s="36"/>
      <c r="I93" s="36"/>
      <c r="J93" s="36"/>
      <c r="K93" s="36"/>
      <c r="L93" s="36"/>
      <c r="M93" s="36"/>
      <c r="N93" s="36"/>
      <c r="O93" s="36"/>
      <c r="P93" s="36"/>
      <c r="Q93" s="39"/>
      <c r="R93" s="35"/>
      <c r="S93" s="36"/>
      <c r="T93" s="39"/>
      <c r="U93" s="36"/>
      <c r="V93" s="36"/>
      <c r="W93" s="39"/>
    </row>
    <row r="94" spans="2:23" ht="14.25">
      <c r="B94" s="61">
        <v>160</v>
      </c>
      <c r="C94" s="62">
        <v>30</v>
      </c>
      <c r="D94" s="35" t="s">
        <v>163</v>
      </c>
      <c r="E94" s="36"/>
      <c r="F94" s="36"/>
      <c r="G94" s="36"/>
      <c r="H94" s="36"/>
      <c r="I94" s="36"/>
      <c r="J94" s="36"/>
      <c r="K94" s="36"/>
      <c r="L94" s="36"/>
      <c r="M94" s="36"/>
      <c r="N94" s="36">
        <v>0.5</v>
      </c>
      <c r="O94" s="36"/>
      <c r="P94" s="36">
        <v>8</v>
      </c>
      <c r="Q94" s="39"/>
      <c r="R94" s="35"/>
      <c r="S94" s="36"/>
      <c r="T94" s="39"/>
      <c r="U94" s="36"/>
      <c r="V94" s="36"/>
      <c r="W94" s="39"/>
    </row>
    <row r="95" spans="2:23" ht="14.25">
      <c r="B95" s="61"/>
      <c r="C95" s="62"/>
      <c r="D95" s="35"/>
      <c r="E95" s="36"/>
      <c r="F95" s="36"/>
      <c r="G95" s="36"/>
      <c r="H95" s="36"/>
      <c r="I95" s="36"/>
      <c r="J95" s="36"/>
      <c r="K95" s="36"/>
      <c r="L95" s="36"/>
      <c r="M95" s="36"/>
      <c r="N95" s="36"/>
      <c r="O95" s="36"/>
      <c r="P95" s="36"/>
      <c r="Q95" s="39"/>
      <c r="R95" s="35"/>
      <c r="S95" s="36"/>
      <c r="T95" s="39"/>
      <c r="U95" s="36"/>
      <c r="V95" s="36"/>
      <c r="W95" s="39"/>
    </row>
    <row r="96" spans="2:23" ht="14.25">
      <c r="B96" s="56"/>
      <c r="C96" s="57"/>
      <c r="D96" s="58"/>
      <c r="E96" s="59"/>
      <c r="F96" s="59"/>
      <c r="G96" s="59"/>
      <c r="H96" s="59"/>
      <c r="I96" s="59"/>
      <c r="J96" s="59"/>
      <c r="K96" s="59"/>
      <c r="L96" s="59"/>
      <c r="M96" s="59"/>
      <c r="N96" s="59"/>
      <c r="O96" s="59"/>
      <c r="P96" s="59"/>
      <c r="Q96" s="60"/>
      <c r="R96" s="58"/>
      <c r="S96" s="59"/>
      <c r="T96" s="60"/>
      <c r="U96" s="59"/>
      <c r="V96" s="59"/>
      <c r="W96" s="60"/>
    </row>
    <row r="97" spans="2:23" ht="14.25">
      <c r="B97" s="56">
        <v>170</v>
      </c>
      <c r="C97" s="57">
        <v>47</v>
      </c>
      <c r="D97" s="58" t="s">
        <v>161</v>
      </c>
      <c r="E97" s="59"/>
      <c r="F97" s="59"/>
      <c r="G97" s="59"/>
      <c r="H97" s="59"/>
      <c r="I97" s="59"/>
      <c r="J97" s="59"/>
      <c r="K97" s="59"/>
      <c r="L97" s="59"/>
      <c r="M97" s="59"/>
      <c r="N97" s="59">
        <v>1</v>
      </c>
      <c r="O97" s="59"/>
      <c r="P97" s="59">
        <v>5</v>
      </c>
      <c r="Q97" s="60"/>
      <c r="R97" s="58"/>
      <c r="S97" s="59"/>
      <c r="T97" s="60"/>
      <c r="U97" s="59"/>
      <c r="V97" s="59"/>
      <c r="W97" s="60"/>
    </row>
    <row r="98" spans="2:23" ht="14.25">
      <c r="B98" s="56"/>
      <c r="C98" s="57"/>
      <c r="D98" s="58" t="s">
        <v>162</v>
      </c>
      <c r="E98" s="59"/>
      <c r="F98" s="59"/>
      <c r="G98" s="59"/>
      <c r="H98" s="59"/>
      <c r="I98" s="59"/>
      <c r="J98" s="59"/>
      <c r="K98" s="59"/>
      <c r="L98" s="59"/>
      <c r="M98" s="59"/>
      <c r="N98" s="59"/>
      <c r="O98" s="59"/>
      <c r="P98" s="59"/>
      <c r="Q98" s="60"/>
      <c r="R98" s="58"/>
      <c r="S98" s="59"/>
      <c r="T98" s="60"/>
      <c r="U98" s="59"/>
      <c r="V98" s="59"/>
      <c r="W98" s="60"/>
    </row>
    <row r="99" spans="2:23" ht="14.25">
      <c r="B99" s="61"/>
      <c r="C99" s="62"/>
      <c r="D99" s="35"/>
      <c r="E99" s="36"/>
      <c r="F99" s="36"/>
      <c r="G99" s="36"/>
      <c r="H99" s="36"/>
      <c r="I99" s="36"/>
      <c r="J99" s="36"/>
      <c r="K99" s="36"/>
      <c r="L99" s="36"/>
      <c r="M99" s="36"/>
      <c r="N99" s="36"/>
      <c r="O99" s="36"/>
      <c r="P99" s="36"/>
      <c r="Q99" s="39"/>
      <c r="R99" s="35"/>
      <c r="S99" s="36"/>
      <c r="T99" s="39"/>
      <c r="U99" s="36"/>
      <c r="V99" s="36"/>
      <c r="W99" s="39"/>
    </row>
    <row r="100" spans="2:23" ht="14.25">
      <c r="B100" s="61">
        <v>180</v>
      </c>
      <c r="C100" s="62">
        <v>47</v>
      </c>
      <c r="D100" s="35" t="s">
        <v>164</v>
      </c>
      <c r="E100" s="36"/>
      <c r="F100" s="36"/>
      <c r="G100" s="36"/>
      <c r="H100" s="36"/>
      <c r="I100" s="36"/>
      <c r="J100" s="36"/>
      <c r="K100" s="36"/>
      <c r="L100" s="36"/>
      <c r="M100" s="36"/>
      <c r="N100" s="36">
        <v>0.5</v>
      </c>
      <c r="O100" s="36"/>
      <c r="P100" s="36">
        <v>3</v>
      </c>
      <c r="Q100" s="39"/>
      <c r="R100" s="35"/>
      <c r="S100" s="36"/>
      <c r="T100" s="39"/>
      <c r="U100" s="36"/>
      <c r="V100" s="36"/>
      <c r="W100" s="39"/>
    </row>
    <row r="101" spans="2:23" ht="14.25">
      <c r="B101" s="61"/>
      <c r="C101" s="62"/>
      <c r="D101" s="35" t="s">
        <v>165</v>
      </c>
      <c r="E101" s="36"/>
      <c r="F101" s="36"/>
      <c r="G101" s="36"/>
      <c r="H101" s="36"/>
      <c r="I101" s="36"/>
      <c r="J101" s="36"/>
      <c r="K101" s="36"/>
      <c r="L101" s="36"/>
      <c r="M101" s="36"/>
      <c r="N101" s="36"/>
      <c r="O101" s="36"/>
      <c r="P101" s="36"/>
      <c r="Q101" s="39"/>
      <c r="R101" s="35"/>
      <c r="S101" s="36"/>
      <c r="T101" s="39"/>
      <c r="U101" s="36"/>
      <c r="V101" s="36"/>
      <c r="W101" s="39"/>
    </row>
    <row r="102" spans="2:23" ht="14.25">
      <c r="B102" s="56"/>
      <c r="C102" s="57"/>
      <c r="D102" s="58" t="s">
        <v>268</v>
      </c>
      <c r="E102" s="59"/>
      <c r="F102" s="59"/>
      <c r="G102" s="59"/>
      <c r="H102" s="59"/>
      <c r="I102" s="59"/>
      <c r="J102" s="59"/>
      <c r="K102" s="59"/>
      <c r="L102" s="59"/>
      <c r="M102" s="59"/>
      <c r="N102" s="59"/>
      <c r="O102" s="59"/>
      <c r="P102" s="59"/>
      <c r="Q102" s="60"/>
      <c r="R102" s="58"/>
      <c r="S102" s="59"/>
      <c r="T102" s="60"/>
      <c r="U102" s="59"/>
      <c r="V102" s="59"/>
      <c r="W102" s="60"/>
    </row>
    <row r="103" spans="2:23" ht="14.25">
      <c r="B103" s="56">
        <v>190</v>
      </c>
      <c r="C103" s="57">
        <v>49</v>
      </c>
      <c r="D103" s="58" t="s">
        <v>269</v>
      </c>
      <c r="E103" s="59"/>
      <c r="F103" s="59"/>
      <c r="G103" s="59"/>
      <c r="H103" s="59"/>
      <c r="I103" s="59"/>
      <c r="J103" s="59"/>
      <c r="K103" s="59"/>
      <c r="L103" s="59"/>
      <c r="M103" s="59"/>
      <c r="N103" s="59">
        <v>1</v>
      </c>
      <c r="O103" s="59"/>
      <c r="P103" s="59">
        <v>3</v>
      </c>
      <c r="Q103" s="60"/>
      <c r="R103" s="58"/>
      <c r="S103" s="59"/>
      <c r="T103" s="60"/>
      <c r="U103" s="59"/>
      <c r="V103" s="59"/>
      <c r="W103" s="60"/>
    </row>
    <row r="104" spans="2:23" ht="14.25">
      <c r="B104" s="56"/>
      <c r="C104" s="57"/>
      <c r="D104" s="58" t="s">
        <v>275</v>
      </c>
      <c r="E104" s="59"/>
      <c r="F104" s="59"/>
      <c r="G104" s="59"/>
      <c r="H104" s="59"/>
      <c r="I104" s="59"/>
      <c r="J104" s="59"/>
      <c r="K104" s="59"/>
      <c r="L104" s="59"/>
      <c r="M104" s="59"/>
      <c r="N104" s="59"/>
      <c r="O104" s="59"/>
      <c r="P104" s="59"/>
      <c r="Q104" s="60"/>
      <c r="R104" s="58"/>
      <c r="S104" s="59"/>
      <c r="T104" s="60"/>
      <c r="U104" s="59"/>
      <c r="V104" s="59"/>
      <c r="W104" s="60"/>
    </row>
    <row r="105" spans="2:23" ht="14.25">
      <c r="B105" s="61"/>
      <c r="C105" s="62"/>
      <c r="D105" s="35"/>
      <c r="E105" s="36"/>
      <c r="F105" s="36"/>
      <c r="G105" s="36"/>
      <c r="H105" s="36"/>
      <c r="I105" s="36"/>
      <c r="J105" s="36"/>
      <c r="K105" s="36"/>
      <c r="L105" s="36"/>
      <c r="M105" s="36"/>
      <c r="N105" s="36"/>
      <c r="O105" s="36"/>
      <c r="P105" s="36"/>
      <c r="Q105" s="39"/>
      <c r="R105" s="35"/>
      <c r="S105" s="36"/>
      <c r="T105" s="39"/>
      <c r="U105" s="36"/>
      <c r="V105" s="36"/>
      <c r="W105" s="39"/>
    </row>
    <row r="106" spans="2:23" ht="14.25">
      <c r="B106" s="61"/>
      <c r="C106" s="62"/>
      <c r="D106" s="35"/>
      <c r="E106" s="36"/>
      <c r="F106" s="36"/>
      <c r="G106" s="36"/>
      <c r="H106" s="36"/>
      <c r="I106" s="36"/>
      <c r="J106" s="36"/>
      <c r="K106" s="36"/>
      <c r="L106" s="36"/>
      <c r="M106" s="36"/>
      <c r="N106" s="36"/>
      <c r="O106" s="36"/>
      <c r="P106" s="36"/>
      <c r="Q106" s="39"/>
      <c r="R106" s="35"/>
      <c r="S106" s="36"/>
      <c r="T106" s="39"/>
      <c r="U106" s="36"/>
      <c r="V106" s="36"/>
      <c r="W106" s="39"/>
    </row>
    <row r="107" spans="2:23" ht="15" thickBot="1">
      <c r="B107" s="63"/>
      <c r="C107" s="64"/>
      <c r="D107" s="44"/>
      <c r="E107" s="45"/>
      <c r="F107" s="45"/>
      <c r="G107" s="45"/>
      <c r="H107" s="45"/>
      <c r="I107" s="45"/>
      <c r="J107" s="45"/>
      <c r="K107" s="45"/>
      <c r="L107" s="45"/>
      <c r="M107" s="65" t="s">
        <v>24</v>
      </c>
      <c r="N107" s="45">
        <f>SUM(N48:N106)</f>
        <v>9.55</v>
      </c>
      <c r="O107" s="45"/>
      <c r="P107" s="45">
        <f>SUM(P48:P106)</f>
        <v>47</v>
      </c>
      <c r="Q107" s="46"/>
      <c r="R107" s="44"/>
      <c r="S107" s="45"/>
      <c r="T107" s="46"/>
      <c r="U107" s="45"/>
      <c r="V107" s="45"/>
      <c r="W107"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4.xml><?xml version="1.0" encoding="utf-8"?>
<worksheet xmlns="http://schemas.openxmlformats.org/spreadsheetml/2006/main" xmlns:r="http://schemas.openxmlformats.org/officeDocument/2006/relationships">
  <dimension ref="B2:W55"/>
  <sheetViews>
    <sheetView zoomScale="70" zoomScaleNormal="70" workbookViewId="0" topLeftCell="A16">
      <selection activeCell="A22" sqref="A22:IV22"/>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397</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6" t="s">
        <v>335</v>
      </c>
      <c r="D7" s="217"/>
      <c r="E7" s="217"/>
      <c r="F7" s="217"/>
      <c r="G7" s="217"/>
      <c r="H7" s="217"/>
      <c r="I7" s="217"/>
      <c r="J7" s="217"/>
      <c r="K7" s="217"/>
      <c r="L7" s="217"/>
      <c r="M7" s="217"/>
      <c r="N7" s="217"/>
      <c r="O7" s="217"/>
      <c r="P7" s="217"/>
      <c r="Q7" s="217"/>
      <c r="R7" s="218"/>
      <c r="S7" s="36"/>
      <c r="T7" s="36"/>
      <c r="U7" s="36"/>
      <c r="V7" s="36"/>
      <c r="W7" s="39"/>
    </row>
    <row r="8" spans="2:23" ht="15.75" thickBot="1">
      <c r="B8" s="35"/>
      <c r="C8" s="216" t="s">
        <v>336</v>
      </c>
      <c r="D8" s="217"/>
      <c r="E8" s="217"/>
      <c r="F8" s="217"/>
      <c r="G8" s="217"/>
      <c r="H8" s="217"/>
      <c r="I8" s="217"/>
      <c r="J8" s="217"/>
      <c r="K8" s="217"/>
      <c r="L8" s="217"/>
      <c r="M8" s="217"/>
      <c r="N8" s="217"/>
      <c r="O8" s="217"/>
      <c r="P8" s="217"/>
      <c r="Q8" s="217"/>
      <c r="R8" s="218"/>
      <c r="S8" s="36"/>
      <c r="T8" s="36"/>
      <c r="U8" s="36"/>
      <c r="V8" s="36"/>
      <c r="W8" s="39"/>
    </row>
    <row r="9" spans="2:23" ht="22.5" customHeight="1">
      <c r="B9" s="35"/>
      <c r="C9" s="37" t="s">
        <v>1</v>
      </c>
      <c r="D9" s="66" t="str">
        <f>INDEX(BOM!I:I,MATCH($P$3,BOM!$P:$P,0),1)</f>
        <v>114313-00WS</v>
      </c>
      <c r="E9" s="36"/>
      <c r="F9" s="36"/>
      <c r="G9" s="36"/>
      <c r="H9" s="36"/>
      <c r="I9" s="36"/>
      <c r="J9" s="36"/>
      <c r="K9" s="36"/>
      <c r="L9" s="36"/>
      <c r="M9" s="36"/>
      <c r="N9" s="40" t="s">
        <v>2</v>
      </c>
      <c r="O9" s="36"/>
      <c r="P9" s="135" t="str">
        <f>INDEX(BOM!O:O,MATCH($P$3,BOM!$P:$P,0),1)</f>
        <v>12/13/10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WELDMENT,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116</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114313-00WS</v>
      </c>
      <c r="H19" s="29" t="str">
        <f>D11</f>
        <v>WELDMENT, ADAPTER, A-18</v>
      </c>
      <c r="Q19" s="29" t="s">
        <v>343</v>
      </c>
    </row>
    <row r="20" spans="2:17" ht="14.25">
      <c r="B20" s="47"/>
      <c r="D20" s="29" t="s">
        <v>117</v>
      </c>
      <c r="H20" s="29" t="s">
        <v>119</v>
      </c>
      <c r="Q20" s="29" t="s">
        <v>66</v>
      </c>
    </row>
    <row r="21" spans="2:17" ht="14.25">
      <c r="B21" s="47"/>
      <c r="D21" s="29" t="s">
        <v>120</v>
      </c>
      <c r="H21" s="29" t="s">
        <v>121</v>
      </c>
      <c r="Q21" s="29" t="s">
        <v>337</v>
      </c>
    </row>
    <row r="22" spans="2:3" ht="14.25">
      <c r="B22" s="47" t="s">
        <v>11</v>
      </c>
      <c r="C22" s="29" t="s">
        <v>15</v>
      </c>
    </row>
    <row r="23" spans="2:4" ht="14.25">
      <c r="B23" s="47" t="s">
        <v>11</v>
      </c>
      <c r="C23" s="49" t="s">
        <v>13</v>
      </c>
      <c r="D23" s="96"/>
    </row>
    <row r="24" ht="14.25">
      <c r="B24" s="47"/>
    </row>
    <row r="25" spans="2:17" ht="14.25">
      <c r="B25" s="47" t="s">
        <v>11</v>
      </c>
      <c r="C25" s="29" t="s">
        <v>16</v>
      </c>
      <c r="Q25" s="29" t="s">
        <v>4</v>
      </c>
    </row>
    <row r="26" spans="2:17" ht="14.25">
      <c r="B26" s="47"/>
      <c r="C26" s="66" t="str">
        <f>INDEX(BOM!I:I,MATCH($P$3,BOM!$P:$P,0)+1,1)</f>
        <v>    114316-00S</v>
      </c>
      <c r="H26" s="66" t="str">
        <f>INDEX(BOM!J:J,MATCH($P$3,BOM!$P:$P,0)+1,1)</f>
        <v>BASE, TUBE, ADAPTER A-18</v>
      </c>
      <c r="Q26" s="66">
        <f>INDEX(BOM!M:M,MATCH($P$3,BOM!$P:$P,0)+1,1)</f>
        <v>1</v>
      </c>
    </row>
    <row r="27" spans="2:17" ht="14.25">
      <c r="B27" s="47"/>
      <c r="C27" s="66" t="str">
        <f>INDEX(BOM!I:I,MATCH($P$3,BOM!$P:$P,0)+19,1)</f>
        <v>    114314-00S</v>
      </c>
      <c r="H27" s="66" t="str">
        <f>INDEX(BOM!J:J,MATCH($P$3,BOM!$P:$P,0)+19,1)</f>
        <v>SUB NIPPLE, ADAPTER, A-18</v>
      </c>
      <c r="Q27" s="66">
        <f>INDEX(BOM!M:M,MATCH($P$3,BOM!$P:$P,0)+19,1)</f>
        <v>1</v>
      </c>
    </row>
    <row r="28" spans="2:17" ht="14.25">
      <c r="B28" s="47"/>
      <c r="C28" s="66" t="str">
        <f>INDEX(BOM!I:I,MATCH($P$3,BOM!$P:$P,0)+28,1)</f>
        <v>    114319-00S</v>
      </c>
      <c r="H28" s="66" t="str">
        <f>INDEX(BOM!J:J,MATCH($P$3,BOM!$P:$P,0)+28,1)</f>
        <v>TUBE, PUMP OUT, ADAPTER A-18</v>
      </c>
      <c r="Q28" s="66">
        <f>INDEX(BOM!M:M,MATCH($P$3,BOM!$P:$P,0)+28,1)</f>
        <v>1</v>
      </c>
    </row>
    <row r="29" spans="2:17" ht="14.25">
      <c r="B29" s="47"/>
      <c r="C29" s="66">
        <f>INDEX(BOM!I:I,MATCH($P$3,BOM!$P:$P,0)+32,1)</f>
        <v>0</v>
      </c>
      <c r="H29" s="66" t="str">
        <f>INDEX(BOM!J:J,MATCH($P$3,BOM!$P:$P,0)+40,1)</f>
        <v>ROD, WELD, 1/8" X 36", 50# BOX</v>
      </c>
      <c r="Q29" s="66">
        <f>INDEX(BOM!M:M,MATCH($P$3,BOM!$P:$P,0)+40,1)</f>
        <v>1</v>
      </c>
    </row>
    <row r="30" ht="15" thickBot="1">
      <c r="B30" s="47"/>
    </row>
    <row r="31" spans="2:23" ht="15" thickBot="1">
      <c r="B31" s="50" t="s">
        <v>17</v>
      </c>
      <c r="C31" s="51" t="s">
        <v>18</v>
      </c>
      <c r="D31" s="52" t="s">
        <v>19</v>
      </c>
      <c r="E31" s="53"/>
      <c r="F31" s="53"/>
      <c r="G31" s="53"/>
      <c r="H31" s="53"/>
      <c r="I31" s="53"/>
      <c r="J31" s="53"/>
      <c r="K31" s="53"/>
      <c r="L31" s="53"/>
      <c r="M31" s="53"/>
      <c r="N31" s="53" t="s">
        <v>20</v>
      </c>
      <c r="O31" s="53"/>
      <c r="P31" s="53" t="s">
        <v>21</v>
      </c>
      <c r="Q31" s="54"/>
      <c r="R31" s="52"/>
      <c r="S31" s="55" t="s">
        <v>22</v>
      </c>
      <c r="T31" s="54"/>
      <c r="U31" s="53"/>
      <c r="V31" s="55" t="s">
        <v>23</v>
      </c>
      <c r="W31" s="54"/>
    </row>
    <row r="32" spans="2:23" ht="14.25">
      <c r="B32" s="56"/>
      <c r="C32" s="57"/>
      <c r="D32" s="58"/>
      <c r="E32" s="59"/>
      <c r="F32" s="59"/>
      <c r="G32" s="59"/>
      <c r="H32" s="59"/>
      <c r="I32" s="59"/>
      <c r="J32" s="59"/>
      <c r="K32" s="59"/>
      <c r="L32" s="59"/>
      <c r="M32" s="59"/>
      <c r="N32" s="59"/>
      <c r="O32" s="59"/>
      <c r="P32" s="59"/>
      <c r="Q32" s="60"/>
      <c r="R32" s="58"/>
      <c r="S32" s="59"/>
      <c r="T32" s="60"/>
      <c r="U32" s="59"/>
      <c r="V32" s="59"/>
      <c r="W32" s="60"/>
    </row>
    <row r="33" spans="2:23" ht="14.25">
      <c r="B33" s="56">
        <v>10</v>
      </c>
      <c r="C33" s="57">
        <v>60</v>
      </c>
      <c r="D33" s="58" t="s">
        <v>127</v>
      </c>
      <c r="E33" s="59"/>
      <c r="F33" s="59"/>
      <c r="G33" s="59"/>
      <c r="H33" s="59"/>
      <c r="I33" s="59"/>
      <c r="J33" s="59"/>
      <c r="K33" s="59"/>
      <c r="L33" s="59"/>
      <c r="M33" s="59"/>
      <c r="N33" s="59">
        <v>0</v>
      </c>
      <c r="O33" s="59"/>
      <c r="P33" s="59">
        <v>0</v>
      </c>
      <c r="Q33" s="60"/>
      <c r="R33" s="58"/>
      <c r="S33" s="59"/>
      <c r="T33" s="60"/>
      <c r="U33" s="59"/>
      <c r="V33" s="59"/>
      <c r="W33" s="60"/>
    </row>
    <row r="34" spans="2:23" ht="14.25">
      <c r="B34" s="56"/>
      <c r="C34" s="57"/>
      <c r="D34" s="58" t="s">
        <v>264</v>
      </c>
      <c r="E34" s="59"/>
      <c r="F34" s="59"/>
      <c r="G34" s="59"/>
      <c r="H34" s="59"/>
      <c r="I34" s="59"/>
      <c r="J34" s="59"/>
      <c r="K34" s="59"/>
      <c r="L34" s="59"/>
      <c r="M34" s="59"/>
      <c r="N34" s="59"/>
      <c r="O34" s="59"/>
      <c r="P34" s="59"/>
      <c r="Q34" s="60"/>
      <c r="R34" s="58"/>
      <c r="S34" s="59"/>
      <c r="T34" s="60"/>
      <c r="U34" s="59"/>
      <c r="V34" s="59"/>
      <c r="W34" s="60"/>
    </row>
    <row r="35" spans="2:23" ht="14.25">
      <c r="B35" s="61"/>
      <c r="C35" s="62"/>
      <c r="D35" s="35"/>
      <c r="E35" s="36"/>
      <c r="F35" s="36"/>
      <c r="G35" s="36"/>
      <c r="H35" s="36"/>
      <c r="I35" s="36"/>
      <c r="J35" s="36"/>
      <c r="K35" s="36"/>
      <c r="L35" s="36"/>
      <c r="M35" s="36"/>
      <c r="N35" s="36"/>
      <c r="O35" s="36"/>
      <c r="P35" s="36"/>
      <c r="Q35" s="39"/>
      <c r="R35" s="35"/>
      <c r="S35" s="36"/>
      <c r="T35" s="39"/>
      <c r="U35" s="36"/>
      <c r="V35" s="36"/>
      <c r="W35" s="39"/>
    </row>
    <row r="36" spans="2:23" ht="14.25">
      <c r="B36" s="61">
        <v>20</v>
      </c>
      <c r="C36" s="62">
        <v>10</v>
      </c>
      <c r="D36" s="35" t="s">
        <v>139</v>
      </c>
      <c r="E36" s="36"/>
      <c r="F36" s="36"/>
      <c r="G36" s="36"/>
      <c r="H36" s="36"/>
      <c r="I36" s="36"/>
      <c r="J36" s="36"/>
      <c r="K36" s="36"/>
      <c r="L36" s="36"/>
      <c r="M36" s="36"/>
      <c r="N36" s="36">
        <v>0.25</v>
      </c>
      <c r="O36" s="36"/>
      <c r="P36" s="36">
        <v>0.25</v>
      </c>
      <c r="Q36" s="39"/>
      <c r="R36" s="35"/>
      <c r="S36" s="36"/>
      <c r="T36" s="39"/>
      <c r="U36" s="36"/>
      <c r="V36" s="36"/>
      <c r="W36" s="39"/>
    </row>
    <row r="37" spans="2:23" ht="14.25">
      <c r="B37" s="61"/>
      <c r="C37" s="62"/>
      <c r="D37" s="35" t="s">
        <v>140</v>
      </c>
      <c r="E37" s="36"/>
      <c r="F37" s="36"/>
      <c r="G37" s="36"/>
      <c r="H37" s="36"/>
      <c r="I37" s="36"/>
      <c r="J37" s="36"/>
      <c r="K37" s="36"/>
      <c r="L37" s="36"/>
      <c r="M37" s="36"/>
      <c r="N37" s="36"/>
      <c r="O37" s="36"/>
      <c r="P37" s="36"/>
      <c r="Q37" s="39"/>
      <c r="R37" s="35"/>
      <c r="S37" s="36"/>
      <c r="T37" s="39"/>
      <c r="U37" s="36"/>
      <c r="V37" s="36"/>
      <c r="W37" s="39"/>
    </row>
    <row r="38" spans="2:23" ht="14.25">
      <c r="B38" s="56"/>
      <c r="C38" s="57"/>
      <c r="D38" s="58" t="s">
        <v>141</v>
      </c>
      <c r="E38" s="59"/>
      <c r="F38" s="59"/>
      <c r="G38" s="59"/>
      <c r="H38" s="59"/>
      <c r="I38" s="59"/>
      <c r="J38" s="59"/>
      <c r="K38" s="59"/>
      <c r="L38" s="59"/>
      <c r="M38" s="59"/>
      <c r="N38" s="59"/>
      <c r="O38" s="59"/>
      <c r="P38" s="59"/>
      <c r="Q38" s="60"/>
      <c r="R38" s="58"/>
      <c r="S38" s="59"/>
      <c r="T38" s="60"/>
      <c r="U38" s="59"/>
      <c r="V38" s="59"/>
      <c r="W38" s="60"/>
    </row>
    <row r="39" spans="2:23" ht="14.25">
      <c r="B39" s="56">
        <v>30</v>
      </c>
      <c r="C39" s="57">
        <v>10</v>
      </c>
      <c r="D39" s="58" t="s">
        <v>142</v>
      </c>
      <c r="E39" s="59"/>
      <c r="F39" s="59"/>
      <c r="G39" s="59"/>
      <c r="H39" s="59"/>
      <c r="I39" s="59"/>
      <c r="J39" s="59"/>
      <c r="K39" s="59"/>
      <c r="L39" s="59"/>
      <c r="M39" s="59"/>
      <c r="N39" s="59">
        <v>0.25</v>
      </c>
      <c r="O39" s="59"/>
      <c r="P39" s="59">
        <v>1</v>
      </c>
      <c r="Q39" s="60"/>
      <c r="R39" s="58"/>
      <c r="S39" s="59"/>
      <c r="T39" s="60"/>
      <c r="U39" s="59"/>
      <c r="V39" s="59"/>
      <c r="W39" s="60"/>
    </row>
    <row r="40" spans="2:23" ht="14.25">
      <c r="B40" s="56"/>
      <c r="C40" s="57"/>
      <c r="D40" s="58" t="s">
        <v>143</v>
      </c>
      <c r="E40" s="59"/>
      <c r="F40" s="59"/>
      <c r="G40" s="59"/>
      <c r="H40" s="59"/>
      <c r="I40" s="59"/>
      <c r="J40" s="59"/>
      <c r="K40" s="59"/>
      <c r="L40" s="59"/>
      <c r="M40" s="59"/>
      <c r="N40" s="59"/>
      <c r="O40" s="59"/>
      <c r="P40" s="59"/>
      <c r="Q40" s="60"/>
      <c r="R40" s="58"/>
      <c r="S40" s="59"/>
      <c r="T40" s="60"/>
      <c r="U40" s="59"/>
      <c r="V40" s="59"/>
      <c r="W40" s="60"/>
    </row>
    <row r="41" spans="2:23" ht="14.25">
      <c r="B41" s="61"/>
      <c r="C41" s="62"/>
      <c r="D41" s="35"/>
      <c r="E41" s="36"/>
      <c r="F41" s="36"/>
      <c r="G41" s="36"/>
      <c r="H41" s="36"/>
      <c r="I41" s="36"/>
      <c r="J41" s="36"/>
      <c r="K41" s="36"/>
      <c r="L41" s="36"/>
      <c r="M41" s="36"/>
      <c r="N41" s="36"/>
      <c r="O41" s="36"/>
      <c r="P41" s="36"/>
      <c r="Q41" s="39"/>
      <c r="R41" s="35"/>
      <c r="S41" s="36"/>
      <c r="T41" s="39"/>
      <c r="U41" s="36"/>
      <c r="V41" s="36"/>
      <c r="W41" s="39"/>
    </row>
    <row r="42" spans="2:23" ht="14.25">
      <c r="B42" s="61">
        <v>40</v>
      </c>
      <c r="C42" s="62">
        <v>10</v>
      </c>
      <c r="D42" s="35" t="s">
        <v>144</v>
      </c>
      <c r="E42" s="36"/>
      <c r="F42" s="36"/>
      <c r="G42" s="36"/>
      <c r="H42" s="36"/>
      <c r="I42" s="36"/>
      <c r="J42" s="36"/>
      <c r="K42" s="36"/>
      <c r="L42" s="36"/>
      <c r="M42" s="36"/>
      <c r="N42" s="36">
        <v>0.1</v>
      </c>
      <c r="O42" s="36"/>
      <c r="P42" s="36">
        <v>0.25</v>
      </c>
      <c r="Q42" s="39"/>
      <c r="R42" s="35"/>
      <c r="S42" s="36"/>
      <c r="T42" s="39"/>
      <c r="U42" s="36"/>
      <c r="V42" s="36"/>
      <c r="W42" s="39"/>
    </row>
    <row r="43" spans="2:23" ht="14.25">
      <c r="B43" s="61"/>
      <c r="C43" s="62"/>
      <c r="D43" s="35"/>
      <c r="E43" s="36"/>
      <c r="F43" s="36"/>
      <c r="G43" s="36"/>
      <c r="H43" s="36"/>
      <c r="I43" s="36"/>
      <c r="J43" s="36"/>
      <c r="K43" s="36"/>
      <c r="L43" s="36"/>
      <c r="M43" s="36"/>
      <c r="N43" s="36"/>
      <c r="O43" s="36"/>
      <c r="P43" s="36"/>
      <c r="Q43" s="39"/>
      <c r="R43" s="35"/>
      <c r="S43" s="36"/>
      <c r="T43" s="39"/>
      <c r="U43" s="36"/>
      <c r="V43" s="36"/>
      <c r="W43" s="39"/>
    </row>
    <row r="44" spans="2:23" ht="14.25">
      <c r="B44" s="56"/>
      <c r="C44" s="57"/>
      <c r="D44" s="58"/>
      <c r="E44" s="59"/>
      <c r="F44" s="59"/>
      <c r="G44" s="59"/>
      <c r="H44" s="59"/>
      <c r="I44" s="59"/>
      <c r="J44" s="59"/>
      <c r="K44" s="59"/>
      <c r="L44" s="59"/>
      <c r="M44" s="59"/>
      <c r="N44" s="59"/>
      <c r="O44" s="59"/>
      <c r="P44" s="59"/>
      <c r="Q44" s="60"/>
      <c r="R44" s="58"/>
      <c r="S44" s="59"/>
      <c r="T44" s="60"/>
      <c r="U44" s="59"/>
      <c r="V44" s="59"/>
      <c r="W44" s="60"/>
    </row>
    <row r="45" spans="2:23" ht="14.25">
      <c r="B45" s="56">
        <v>50</v>
      </c>
      <c r="C45" s="57">
        <v>47</v>
      </c>
      <c r="D45" s="58" t="s">
        <v>124</v>
      </c>
      <c r="E45" s="59"/>
      <c r="F45" s="59"/>
      <c r="G45" s="59"/>
      <c r="H45" s="59"/>
      <c r="I45" s="59"/>
      <c r="J45" s="59"/>
      <c r="K45" s="59"/>
      <c r="L45" s="59"/>
      <c r="M45" s="59"/>
      <c r="N45" s="59">
        <v>0.15</v>
      </c>
      <c r="O45" s="59"/>
      <c r="P45" s="59">
        <v>0.5</v>
      </c>
      <c r="Q45" s="60"/>
      <c r="R45" s="58"/>
      <c r="S45" s="59"/>
      <c r="T45" s="60"/>
      <c r="U45" s="59"/>
      <c r="V45" s="59"/>
      <c r="W45" s="60"/>
    </row>
    <row r="46" spans="2:23" ht="14.25">
      <c r="B46" s="56"/>
      <c r="C46" s="57"/>
      <c r="D46" s="58"/>
      <c r="E46" s="59"/>
      <c r="F46" s="59"/>
      <c r="G46" s="59"/>
      <c r="H46" s="59"/>
      <c r="I46" s="59"/>
      <c r="J46" s="59"/>
      <c r="K46" s="59"/>
      <c r="L46" s="59"/>
      <c r="M46" s="59"/>
      <c r="N46" s="59"/>
      <c r="O46" s="59"/>
      <c r="P46" s="59"/>
      <c r="Q46" s="60"/>
      <c r="R46" s="58"/>
      <c r="S46" s="59"/>
      <c r="T46" s="60"/>
      <c r="U46" s="59"/>
      <c r="V46" s="59"/>
      <c r="W46" s="60"/>
    </row>
    <row r="47" spans="2:23" ht="14.25">
      <c r="B47" s="61"/>
      <c r="C47" s="62"/>
      <c r="D47" s="35"/>
      <c r="E47" s="36"/>
      <c r="F47" s="36"/>
      <c r="G47" s="36"/>
      <c r="H47" s="36"/>
      <c r="I47" s="36"/>
      <c r="J47" s="36"/>
      <c r="K47" s="36"/>
      <c r="L47" s="36"/>
      <c r="M47" s="36"/>
      <c r="N47" s="36"/>
      <c r="O47" s="36"/>
      <c r="P47" s="36"/>
      <c r="Q47" s="39"/>
      <c r="R47" s="35"/>
      <c r="S47" s="36"/>
      <c r="T47" s="39"/>
      <c r="U47" s="36"/>
      <c r="V47" s="36"/>
      <c r="W47" s="39"/>
    </row>
    <row r="48" spans="2:23" ht="14.25">
      <c r="B48" s="61">
        <v>60</v>
      </c>
      <c r="C48" s="62">
        <v>10</v>
      </c>
      <c r="D48" s="35" t="s">
        <v>145</v>
      </c>
      <c r="E48" s="36"/>
      <c r="F48" s="36"/>
      <c r="G48" s="36"/>
      <c r="H48" s="36"/>
      <c r="I48" s="36"/>
      <c r="J48" s="36"/>
      <c r="K48" s="36"/>
      <c r="L48" s="36"/>
      <c r="M48" s="36"/>
      <c r="N48" s="36">
        <v>0.25</v>
      </c>
      <c r="O48" s="36"/>
      <c r="P48" s="36">
        <v>1.5</v>
      </c>
      <c r="Q48" s="39"/>
      <c r="R48" s="35"/>
      <c r="S48" s="36"/>
      <c r="T48" s="39"/>
      <c r="U48" s="36"/>
      <c r="V48" s="36"/>
      <c r="W48" s="39"/>
    </row>
    <row r="49" spans="2:23" ht="14.25">
      <c r="B49" s="61"/>
      <c r="C49" s="62"/>
      <c r="D49" s="35"/>
      <c r="E49" s="36"/>
      <c r="F49" s="36"/>
      <c r="G49" s="36"/>
      <c r="H49" s="36"/>
      <c r="I49" s="36"/>
      <c r="J49" s="36"/>
      <c r="K49" s="36"/>
      <c r="L49" s="36"/>
      <c r="M49" s="36"/>
      <c r="N49" s="36"/>
      <c r="O49" s="36"/>
      <c r="P49" s="36"/>
      <c r="Q49" s="39"/>
      <c r="R49" s="35"/>
      <c r="S49" s="36"/>
      <c r="T49" s="39"/>
      <c r="U49" s="36"/>
      <c r="V49" s="36"/>
      <c r="W49" s="39"/>
    </row>
    <row r="50" spans="2:23" ht="14.25">
      <c r="B50" s="56"/>
      <c r="C50" s="57"/>
      <c r="D50" s="58"/>
      <c r="E50" s="59"/>
      <c r="F50" s="59"/>
      <c r="G50" s="59"/>
      <c r="H50" s="59"/>
      <c r="I50" s="59"/>
      <c r="J50" s="59"/>
      <c r="K50" s="59"/>
      <c r="L50" s="59"/>
      <c r="M50" s="59"/>
      <c r="N50" s="59"/>
      <c r="O50" s="59"/>
      <c r="P50" s="59"/>
      <c r="Q50" s="60"/>
      <c r="R50" s="58"/>
      <c r="S50" s="59"/>
      <c r="T50" s="60"/>
      <c r="U50" s="59"/>
      <c r="V50" s="59"/>
      <c r="W50" s="60"/>
    </row>
    <row r="51" spans="2:23" ht="14.25">
      <c r="B51" s="56">
        <v>70</v>
      </c>
      <c r="C51" s="57">
        <v>47</v>
      </c>
      <c r="D51" s="58" t="s">
        <v>146</v>
      </c>
      <c r="E51" s="59"/>
      <c r="F51" s="59"/>
      <c r="G51" s="59"/>
      <c r="H51" s="59"/>
      <c r="I51" s="59"/>
      <c r="J51" s="59"/>
      <c r="K51" s="59"/>
      <c r="L51" s="59"/>
      <c r="M51" s="59"/>
      <c r="N51" s="59">
        <v>0</v>
      </c>
      <c r="O51" s="59"/>
      <c r="P51" s="59">
        <v>0.5</v>
      </c>
      <c r="Q51" s="60"/>
      <c r="R51" s="58"/>
      <c r="S51" s="59"/>
      <c r="T51" s="60"/>
      <c r="U51" s="59"/>
      <c r="V51" s="59"/>
      <c r="W51" s="60"/>
    </row>
    <row r="52" spans="2:23" ht="14.25">
      <c r="B52" s="56"/>
      <c r="C52" s="57"/>
      <c r="D52" s="58"/>
      <c r="E52" s="59"/>
      <c r="F52" s="59"/>
      <c r="G52" s="59"/>
      <c r="H52" s="59"/>
      <c r="I52" s="59"/>
      <c r="J52" s="59"/>
      <c r="K52" s="59"/>
      <c r="L52" s="59"/>
      <c r="M52" s="59"/>
      <c r="N52" s="59"/>
      <c r="O52" s="59"/>
      <c r="P52" s="59"/>
      <c r="Q52" s="60"/>
      <c r="R52" s="58"/>
      <c r="S52" s="59"/>
      <c r="T52" s="60"/>
      <c r="U52" s="59"/>
      <c r="V52" s="59"/>
      <c r="W52" s="60"/>
    </row>
    <row r="53" spans="2:23" ht="14.25">
      <c r="B53" s="61"/>
      <c r="C53" s="62"/>
      <c r="D53" s="35"/>
      <c r="E53" s="36"/>
      <c r="F53" s="36"/>
      <c r="G53" s="36"/>
      <c r="H53" s="36"/>
      <c r="I53" s="36"/>
      <c r="J53" s="36"/>
      <c r="K53" s="36"/>
      <c r="L53" s="36"/>
      <c r="M53" s="36"/>
      <c r="N53" s="36"/>
      <c r="O53" s="36"/>
      <c r="P53" s="36"/>
      <c r="Q53" s="39"/>
      <c r="R53" s="35"/>
      <c r="S53" s="36"/>
      <c r="T53" s="39"/>
      <c r="U53" s="36"/>
      <c r="V53" s="36"/>
      <c r="W53" s="39"/>
    </row>
    <row r="54" spans="2:23" ht="14.25">
      <c r="B54" s="61">
        <v>80</v>
      </c>
      <c r="C54" s="62">
        <v>60</v>
      </c>
      <c r="D54" s="35" t="s">
        <v>68</v>
      </c>
      <c r="E54" s="36"/>
      <c r="F54" s="36"/>
      <c r="G54" s="36"/>
      <c r="H54" s="36"/>
      <c r="I54" s="36"/>
      <c r="J54" s="36"/>
      <c r="K54" s="36"/>
      <c r="L54" s="36"/>
      <c r="M54" s="36"/>
      <c r="N54" s="36">
        <v>0</v>
      </c>
      <c r="O54" s="36"/>
      <c r="P54" s="36">
        <v>0</v>
      </c>
      <c r="Q54" s="39"/>
      <c r="R54" s="35"/>
      <c r="S54" s="36"/>
      <c r="T54" s="39"/>
      <c r="U54" s="36"/>
      <c r="V54" s="36"/>
      <c r="W54" s="39"/>
    </row>
    <row r="55" spans="2:23" ht="15" thickBot="1">
      <c r="B55" s="63"/>
      <c r="C55" s="64"/>
      <c r="D55" s="44"/>
      <c r="E55" s="45"/>
      <c r="F55" s="45"/>
      <c r="G55" s="45"/>
      <c r="H55" s="45"/>
      <c r="I55" s="45"/>
      <c r="J55" s="45"/>
      <c r="K55" s="45"/>
      <c r="L55" s="45"/>
      <c r="M55" s="65" t="s">
        <v>24</v>
      </c>
      <c r="N55" s="45">
        <f>SUM(N32:N54)</f>
        <v>1</v>
      </c>
      <c r="O55" s="45"/>
      <c r="P55" s="45">
        <f>SUM(P32:P54)</f>
        <v>4</v>
      </c>
      <c r="Q55" s="46"/>
      <c r="R55" s="44"/>
      <c r="S55" s="45"/>
      <c r="T55" s="46"/>
      <c r="U55" s="45"/>
      <c r="V55" s="45"/>
      <c r="W55"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5.xml><?xml version="1.0" encoding="utf-8"?>
<worksheet xmlns="http://schemas.openxmlformats.org/spreadsheetml/2006/main" xmlns:r="http://schemas.openxmlformats.org/officeDocument/2006/relationships">
  <dimension ref="B2:W52"/>
  <sheetViews>
    <sheetView zoomScale="70" zoomScaleNormal="70" workbookViewId="0" topLeftCell="A16">
      <selection activeCell="M56" sqref="M56"/>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398</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6" t="s">
        <v>335</v>
      </c>
      <c r="D7" s="217"/>
      <c r="E7" s="217"/>
      <c r="F7" s="217"/>
      <c r="G7" s="217"/>
      <c r="H7" s="217"/>
      <c r="I7" s="217"/>
      <c r="J7" s="217"/>
      <c r="K7" s="217"/>
      <c r="L7" s="217"/>
      <c r="M7" s="217"/>
      <c r="N7" s="217"/>
      <c r="O7" s="217"/>
      <c r="P7" s="217"/>
      <c r="Q7" s="217"/>
      <c r="R7" s="218"/>
      <c r="S7" s="36"/>
      <c r="T7" s="36"/>
      <c r="U7" s="36"/>
      <c r="V7" s="36"/>
      <c r="W7" s="39"/>
    </row>
    <row r="8" spans="2:23" ht="15.75" thickBot="1">
      <c r="B8" s="35"/>
      <c r="C8" s="216" t="s">
        <v>336</v>
      </c>
      <c r="D8" s="217"/>
      <c r="E8" s="217"/>
      <c r="F8" s="217"/>
      <c r="G8" s="217"/>
      <c r="H8" s="217"/>
      <c r="I8" s="217"/>
      <c r="J8" s="217"/>
      <c r="K8" s="217"/>
      <c r="L8" s="217"/>
      <c r="M8" s="217"/>
      <c r="N8" s="217"/>
      <c r="O8" s="217"/>
      <c r="P8" s="217"/>
      <c r="Q8" s="217"/>
      <c r="R8" s="218"/>
      <c r="S8" s="36"/>
      <c r="T8" s="36"/>
      <c r="U8" s="36"/>
      <c r="V8" s="36"/>
      <c r="W8" s="39"/>
    </row>
    <row r="9" spans="2:23" ht="22.5" customHeight="1">
      <c r="B9" s="35"/>
      <c r="C9" s="37" t="s">
        <v>1</v>
      </c>
      <c r="D9" s="66" t="str">
        <f>INDEX(BOM!I:I,MATCH($P$3,BOM!$P:$P,0),1)</f>
        <v>    114316-00S</v>
      </c>
      <c r="E9" s="36"/>
      <c r="F9" s="36"/>
      <c r="G9" s="36"/>
      <c r="H9" s="36"/>
      <c r="I9" s="36"/>
      <c r="J9" s="36"/>
      <c r="K9" s="36"/>
      <c r="L9" s="36"/>
      <c r="M9" s="36"/>
      <c r="N9" s="40" t="s">
        <v>2</v>
      </c>
      <c r="O9" s="36"/>
      <c r="P9" s="135" t="str">
        <f>INDEX(BOM!O:O,MATCH($P$3,BOM!$P:$P,0),1)</f>
        <v>12/6/10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BASE, TUBE,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116</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114316-00S</v>
      </c>
      <c r="H19" s="29" t="str">
        <f>D11</f>
        <v>BASE, TUBE, ADAPTER A-18</v>
      </c>
      <c r="Q19" s="29" t="s">
        <v>337</v>
      </c>
    </row>
    <row r="20" spans="2:17" ht="14.25">
      <c r="B20" s="47"/>
      <c r="D20" s="29" t="s">
        <v>117</v>
      </c>
      <c r="H20" s="29" t="s">
        <v>119</v>
      </c>
      <c r="Q20" s="29" t="s">
        <v>66</v>
      </c>
    </row>
    <row r="21" ht="14.25">
      <c r="B21" s="47"/>
    </row>
    <row r="22" spans="2:3" ht="14.25">
      <c r="B22" s="47" t="s">
        <v>11</v>
      </c>
      <c r="C22" s="29" t="s">
        <v>15</v>
      </c>
    </row>
    <row r="23" spans="2:4" ht="14.25">
      <c r="B23" s="47" t="s">
        <v>11</v>
      </c>
      <c r="C23" s="49" t="s">
        <v>13</v>
      </c>
      <c r="D23" s="96"/>
    </row>
    <row r="24" ht="14.25">
      <c r="B24" s="47"/>
    </row>
    <row r="25" spans="2:17" ht="14.25">
      <c r="B25" s="47" t="s">
        <v>11</v>
      </c>
      <c r="C25" s="29" t="s">
        <v>16</v>
      </c>
      <c r="Q25" s="29" t="s">
        <v>4</v>
      </c>
    </row>
    <row r="26" spans="2:17" ht="14.25">
      <c r="B26" s="47"/>
      <c r="C26" s="66" t="str">
        <f>INDEX(BOM!I:I,MATCH($P$3,BOM!$P:$P,0)+1,1)</f>
        <v>        114317-00WS</v>
      </c>
      <c r="H26" s="66" t="str">
        <f>INDEX(BOM!J:J,MATCH($P$3,BOM!$P:$P,0)+1,1)</f>
        <v>WELDMENT, BASE, ADAPTER A-18</v>
      </c>
      <c r="Q26" s="66">
        <f>INDEX(BOM!M:M,MATCH($P$3,BOM!$P:$P,0)+1,1)</f>
        <v>1</v>
      </c>
    </row>
    <row r="27" ht="15" thickBot="1">
      <c r="B27" s="47"/>
    </row>
    <row r="28" spans="2:23" ht="15" thickBot="1">
      <c r="B28" s="50" t="s">
        <v>17</v>
      </c>
      <c r="C28" s="51" t="s">
        <v>18</v>
      </c>
      <c r="D28" s="52" t="s">
        <v>19</v>
      </c>
      <c r="E28" s="53"/>
      <c r="F28" s="53"/>
      <c r="G28" s="53"/>
      <c r="H28" s="53"/>
      <c r="I28" s="53"/>
      <c r="J28" s="53"/>
      <c r="K28" s="53"/>
      <c r="L28" s="53"/>
      <c r="M28" s="53"/>
      <c r="N28" s="53" t="s">
        <v>20</v>
      </c>
      <c r="O28" s="53"/>
      <c r="P28" s="53" t="s">
        <v>21</v>
      </c>
      <c r="Q28" s="54"/>
      <c r="R28" s="52"/>
      <c r="S28" s="55" t="s">
        <v>22</v>
      </c>
      <c r="T28" s="54"/>
      <c r="U28" s="53"/>
      <c r="V28" s="55" t="s">
        <v>23</v>
      </c>
      <c r="W28" s="54"/>
    </row>
    <row r="29" spans="2:23" ht="14.25">
      <c r="B29" s="56"/>
      <c r="C29" s="57"/>
      <c r="D29" s="58"/>
      <c r="E29" s="59"/>
      <c r="F29" s="59"/>
      <c r="G29" s="59"/>
      <c r="H29" s="59"/>
      <c r="I29" s="59"/>
      <c r="J29" s="59"/>
      <c r="K29" s="59"/>
      <c r="L29" s="59"/>
      <c r="M29" s="59"/>
      <c r="N29" s="59"/>
      <c r="O29" s="59"/>
      <c r="P29" s="59"/>
      <c r="Q29" s="60"/>
      <c r="R29" s="58"/>
      <c r="S29" s="59"/>
      <c r="T29" s="60"/>
      <c r="U29" s="59"/>
      <c r="V29" s="59"/>
      <c r="W29" s="60"/>
    </row>
    <row r="30" spans="2:23" ht="14.25">
      <c r="B30" s="56">
        <v>10</v>
      </c>
      <c r="C30" s="57">
        <v>60</v>
      </c>
      <c r="D30" s="58" t="s">
        <v>127</v>
      </c>
      <c r="E30" s="59"/>
      <c r="F30" s="59"/>
      <c r="G30" s="59"/>
      <c r="H30" s="59"/>
      <c r="I30" s="59"/>
      <c r="J30" s="59"/>
      <c r="K30" s="59"/>
      <c r="L30" s="59"/>
      <c r="M30" s="59"/>
      <c r="N30" s="59">
        <v>0</v>
      </c>
      <c r="O30" s="59"/>
      <c r="P30" s="59">
        <v>0</v>
      </c>
      <c r="Q30" s="60"/>
      <c r="R30" s="58"/>
      <c r="S30" s="59"/>
      <c r="T30" s="60"/>
      <c r="U30" s="59"/>
      <c r="V30" s="59"/>
      <c r="W30" s="60"/>
    </row>
    <row r="31" spans="2:23" ht="14.25">
      <c r="B31" s="56"/>
      <c r="C31" s="57"/>
      <c r="D31" s="58" t="s">
        <v>264</v>
      </c>
      <c r="E31" s="59"/>
      <c r="F31" s="59"/>
      <c r="G31" s="59"/>
      <c r="H31" s="59"/>
      <c r="I31" s="59"/>
      <c r="J31" s="59"/>
      <c r="K31" s="59"/>
      <c r="L31" s="59"/>
      <c r="M31" s="59"/>
      <c r="N31" s="59"/>
      <c r="O31" s="59"/>
      <c r="P31" s="59"/>
      <c r="Q31" s="60"/>
      <c r="R31" s="58"/>
      <c r="S31" s="59"/>
      <c r="T31" s="60"/>
      <c r="U31" s="59"/>
      <c r="V31" s="59"/>
      <c r="W31" s="60"/>
    </row>
    <row r="32" spans="2:23" ht="14.25">
      <c r="B32" s="61"/>
      <c r="C32" s="62"/>
      <c r="D32" s="35" t="s">
        <v>136</v>
      </c>
      <c r="E32" s="36"/>
      <c r="F32" s="36"/>
      <c r="G32" s="36"/>
      <c r="H32" s="36"/>
      <c r="I32" s="36"/>
      <c r="J32" s="36"/>
      <c r="K32" s="36"/>
      <c r="L32" s="36"/>
      <c r="M32" s="36"/>
      <c r="N32" s="36"/>
      <c r="O32" s="36"/>
      <c r="P32" s="36"/>
      <c r="Q32" s="39"/>
      <c r="R32" s="35"/>
      <c r="S32" s="36"/>
      <c r="T32" s="39"/>
      <c r="U32" s="36"/>
      <c r="V32" s="36"/>
      <c r="W32" s="39"/>
    </row>
    <row r="33" spans="2:23" ht="14.25">
      <c r="B33" s="61">
        <v>20</v>
      </c>
      <c r="C33" s="62">
        <v>1</v>
      </c>
      <c r="D33" s="35" t="s">
        <v>128</v>
      </c>
      <c r="E33" s="36"/>
      <c r="F33" s="36"/>
      <c r="G33" s="36"/>
      <c r="H33" s="36"/>
      <c r="I33" s="36"/>
      <c r="J33" s="36"/>
      <c r="K33" s="36"/>
      <c r="L33" s="36"/>
      <c r="M33" s="36"/>
      <c r="N33" s="36">
        <v>0.5</v>
      </c>
      <c r="O33" s="36"/>
      <c r="P33" s="36">
        <v>1.5</v>
      </c>
      <c r="Q33" s="39"/>
      <c r="R33" s="35"/>
      <c r="S33" s="36"/>
      <c r="T33" s="39"/>
      <c r="U33" s="36"/>
      <c r="V33" s="36"/>
      <c r="W33" s="39"/>
    </row>
    <row r="34" spans="2:23" ht="14.25">
      <c r="B34" s="61"/>
      <c r="C34" s="62"/>
      <c r="D34" s="35" t="s">
        <v>137</v>
      </c>
      <c r="E34" s="36"/>
      <c r="F34" s="36"/>
      <c r="G34" s="36"/>
      <c r="H34" s="36"/>
      <c r="I34" s="36"/>
      <c r="J34" s="36"/>
      <c r="K34" s="36"/>
      <c r="L34" s="36"/>
      <c r="M34" s="36"/>
      <c r="N34" s="36"/>
      <c r="O34" s="36"/>
      <c r="P34" s="36"/>
      <c r="Q34" s="39"/>
      <c r="R34" s="35"/>
      <c r="S34" s="36"/>
      <c r="T34" s="39"/>
      <c r="U34" s="36"/>
      <c r="V34" s="36"/>
      <c r="W34" s="39"/>
    </row>
    <row r="35" spans="2:23" ht="14.25">
      <c r="B35" s="56"/>
      <c r="C35" s="57"/>
      <c r="D35" s="58"/>
      <c r="E35" s="59"/>
      <c r="F35" s="59"/>
      <c r="G35" s="59"/>
      <c r="H35" s="59"/>
      <c r="I35" s="59"/>
      <c r="J35" s="59"/>
      <c r="K35" s="59"/>
      <c r="L35" s="59"/>
      <c r="M35" s="59"/>
      <c r="N35" s="59"/>
      <c r="O35" s="59"/>
      <c r="P35" s="59"/>
      <c r="Q35" s="60"/>
      <c r="R35" s="58"/>
      <c r="S35" s="59"/>
      <c r="T35" s="60"/>
      <c r="U35" s="59"/>
      <c r="V35" s="59"/>
      <c r="W35" s="60"/>
    </row>
    <row r="36" spans="2:23" ht="14.25">
      <c r="B36" s="56">
        <v>30</v>
      </c>
      <c r="C36" s="57">
        <v>60</v>
      </c>
      <c r="D36" s="58" t="s">
        <v>129</v>
      </c>
      <c r="E36" s="59"/>
      <c r="F36" s="59"/>
      <c r="G36" s="59"/>
      <c r="H36" s="59"/>
      <c r="I36" s="59"/>
      <c r="J36" s="59"/>
      <c r="K36" s="59"/>
      <c r="L36" s="59"/>
      <c r="M36" s="59"/>
      <c r="N36" s="59">
        <v>0</v>
      </c>
      <c r="O36" s="59"/>
      <c r="P36" s="59">
        <v>0.1</v>
      </c>
      <c r="Q36" s="60"/>
      <c r="R36" s="58"/>
      <c r="S36" s="59"/>
      <c r="T36" s="60"/>
      <c r="U36" s="59"/>
      <c r="V36" s="59"/>
      <c r="W36" s="60"/>
    </row>
    <row r="37" spans="2:23" ht="14.25">
      <c r="B37" s="56"/>
      <c r="C37" s="57"/>
      <c r="D37" s="58"/>
      <c r="E37" s="59"/>
      <c r="F37" s="59"/>
      <c r="G37" s="59"/>
      <c r="H37" s="59"/>
      <c r="I37" s="59"/>
      <c r="J37" s="59"/>
      <c r="K37" s="59"/>
      <c r="L37" s="59"/>
      <c r="M37" s="59"/>
      <c r="N37" s="59"/>
      <c r="O37" s="59"/>
      <c r="P37" s="59"/>
      <c r="Q37" s="60"/>
      <c r="R37" s="58"/>
      <c r="S37" s="59"/>
      <c r="T37" s="60"/>
      <c r="U37" s="59"/>
      <c r="V37" s="59"/>
      <c r="W37" s="60"/>
    </row>
    <row r="38" spans="2:23" ht="14.25">
      <c r="B38" s="61"/>
      <c r="C38" s="62"/>
      <c r="D38" s="35" t="s">
        <v>130</v>
      </c>
      <c r="E38" s="36"/>
      <c r="F38" s="36"/>
      <c r="G38" s="36"/>
      <c r="H38" s="36"/>
      <c r="I38" s="36"/>
      <c r="J38" s="36"/>
      <c r="K38" s="36"/>
      <c r="L38" s="36"/>
      <c r="M38" s="36"/>
      <c r="N38" s="36"/>
      <c r="O38" s="36"/>
      <c r="P38" s="36"/>
      <c r="Q38" s="39"/>
      <c r="R38" s="35"/>
      <c r="S38" s="36"/>
      <c r="T38" s="39"/>
      <c r="U38" s="36"/>
      <c r="V38" s="36"/>
      <c r="W38" s="39"/>
    </row>
    <row r="39" spans="2:23" ht="14.25">
      <c r="B39" s="61">
        <v>40</v>
      </c>
      <c r="C39" s="62">
        <v>1</v>
      </c>
      <c r="D39" s="35" t="s">
        <v>138</v>
      </c>
      <c r="E39" s="36"/>
      <c r="F39" s="36"/>
      <c r="G39" s="36"/>
      <c r="H39" s="36"/>
      <c r="I39" s="36"/>
      <c r="J39" s="36"/>
      <c r="K39" s="36"/>
      <c r="L39" s="36"/>
      <c r="M39" s="36"/>
      <c r="N39" s="36">
        <v>0.5</v>
      </c>
      <c r="O39" s="36"/>
      <c r="P39" s="36">
        <v>1.5</v>
      </c>
      <c r="Q39" s="39"/>
      <c r="R39" s="35"/>
      <c r="S39" s="36"/>
      <c r="T39" s="39"/>
      <c r="U39" s="36"/>
      <c r="V39" s="36"/>
      <c r="W39" s="39"/>
    </row>
    <row r="40" spans="2:23" ht="14.25">
      <c r="B40" s="61"/>
      <c r="C40" s="62"/>
      <c r="D40" s="35" t="s">
        <v>133</v>
      </c>
      <c r="E40" s="36"/>
      <c r="F40" s="36"/>
      <c r="G40" s="36"/>
      <c r="H40" s="36"/>
      <c r="I40" s="36"/>
      <c r="J40" s="36"/>
      <c r="K40" s="36"/>
      <c r="L40" s="36"/>
      <c r="M40" s="36"/>
      <c r="N40" s="36"/>
      <c r="O40" s="36"/>
      <c r="P40" s="36"/>
      <c r="Q40" s="39"/>
      <c r="R40" s="35"/>
      <c r="S40" s="36"/>
      <c r="T40" s="39"/>
      <c r="U40" s="36"/>
      <c r="V40" s="36"/>
      <c r="W40" s="39"/>
    </row>
    <row r="41" spans="2:23" ht="14.25">
      <c r="B41" s="56"/>
      <c r="C41" s="57"/>
      <c r="D41" s="58"/>
      <c r="E41" s="59"/>
      <c r="F41" s="59"/>
      <c r="G41" s="59"/>
      <c r="H41" s="59"/>
      <c r="I41" s="59"/>
      <c r="J41" s="59"/>
      <c r="K41" s="59"/>
      <c r="L41" s="59"/>
      <c r="M41" s="59"/>
      <c r="N41" s="59"/>
      <c r="O41" s="59"/>
      <c r="P41" s="59"/>
      <c r="Q41" s="60"/>
      <c r="R41" s="58"/>
      <c r="S41" s="59"/>
      <c r="T41" s="60"/>
      <c r="U41" s="59"/>
      <c r="V41" s="59"/>
      <c r="W41" s="60"/>
    </row>
    <row r="42" spans="2:23" ht="14.25">
      <c r="B42" s="56">
        <v>50</v>
      </c>
      <c r="C42" s="57">
        <v>60</v>
      </c>
      <c r="D42" s="58" t="s">
        <v>334</v>
      </c>
      <c r="E42" s="59"/>
      <c r="F42" s="59"/>
      <c r="G42" s="59"/>
      <c r="H42" s="59"/>
      <c r="I42" s="59"/>
      <c r="J42" s="59"/>
      <c r="K42" s="59"/>
      <c r="L42" s="59"/>
      <c r="M42" s="59"/>
      <c r="N42" s="59">
        <v>0</v>
      </c>
      <c r="O42" s="59"/>
      <c r="P42" s="59">
        <v>0.1</v>
      </c>
      <c r="Q42" s="60"/>
      <c r="R42" s="58"/>
      <c r="S42" s="59"/>
      <c r="T42" s="60"/>
      <c r="U42" s="59"/>
      <c r="V42" s="59"/>
      <c r="W42" s="60"/>
    </row>
    <row r="43" spans="2:23" ht="14.25">
      <c r="B43" s="56"/>
      <c r="C43" s="57"/>
      <c r="D43" s="58"/>
      <c r="E43" s="59"/>
      <c r="F43" s="59"/>
      <c r="G43" s="59"/>
      <c r="H43" s="59"/>
      <c r="I43" s="59"/>
      <c r="J43" s="59"/>
      <c r="K43" s="59"/>
      <c r="L43" s="59"/>
      <c r="M43" s="59"/>
      <c r="N43" s="59"/>
      <c r="O43" s="59"/>
      <c r="P43" s="59"/>
      <c r="Q43" s="60"/>
      <c r="R43" s="58"/>
      <c r="S43" s="59"/>
      <c r="T43" s="60"/>
      <c r="U43" s="59"/>
      <c r="V43" s="59"/>
      <c r="W43" s="60"/>
    </row>
    <row r="44" spans="2:23" ht="14.25">
      <c r="B44" s="61"/>
      <c r="C44" s="62"/>
      <c r="D44" s="35"/>
      <c r="E44" s="36"/>
      <c r="F44" s="36"/>
      <c r="G44" s="36"/>
      <c r="H44" s="36"/>
      <c r="I44" s="36"/>
      <c r="J44" s="36"/>
      <c r="K44" s="36"/>
      <c r="L44" s="36"/>
      <c r="M44" s="36"/>
      <c r="N44" s="36"/>
      <c r="O44" s="36"/>
      <c r="P44" s="36"/>
      <c r="Q44" s="39"/>
      <c r="R44" s="35"/>
      <c r="S44" s="36"/>
      <c r="T44" s="39"/>
      <c r="U44" s="36"/>
      <c r="V44" s="36"/>
      <c r="W44" s="39"/>
    </row>
    <row r="45" spans="2:23" ht="14.25">
      <c r="B45" s="61"/>
      <c r="C45" s="62"/>
      <c r="D45" s="35"/>
      <c r="E45" s="36"/>
      <c r="F45" s="36"/>
      <c r="G45" s="36"/>
      <c r="H45" s="36"/>
      <c r="I45" s="36"/>
      <c r="J45" s="36"/>
      <c r="K45" s="36"/>
      <c r="L45" s="36"/>
      <c r="M45" s="36"/>
      <c r="N45" s="36"/>
      <c r="O45" s="36"/>
      <c r="P45" s="36"/>
      <c r="Q45" s="39"/>
      <c r="R45" s="35"/>
      <c r="S45" s="36"/>
      <c r="T45" s="39"/>
      <c r="U45" s="36"/>
      <c r="V45" s="36"/>
      <c r="W45" s="39"/>
    </row>
    <row r="46" spans="2:23" ht="14.25">
      <c r="B46" s="61"/>
      <c r="C46" s="62"/>
      <c r="D46" s="35"/>
      <c r="E46" s="36"/>
      <c r="F46" s="36"/>
      <c r="G46" s="36"/>
      <c r="H46" s="36"/>
      <c r="I46" s="36"/>
      <c r="J46" s="36"/>
      <c r="K46" s="36"/>
      <c r="L46" s="36"/>
      <c r="M46" s="36"/>
      <c r="N46" s="36"/>
      <c r="O46" s="36"/>
      <c r="P46" s="36"/>
      <c r="Q46" s="39"/>
      <c r="R46" s="35"/>
      <c r="S46" s="36"/>
      <c r="T46" s="39"/>
      <c r="U46" s="36"/>
      <c r="V46" s="36"/>
      <c r="W46" s="39"/>
    </row>
    <row r="47" spans="2:23" ht="14.25">
      <c r="B47" s="56"/>
      <c r="C47" s="57"/>
      <c r="D47" s="58"/>
      <c r="E47" s="59"/>
      <c r="F47" s="59"/>
      <c r="G47" s="59"/>
      <c r="H47" s="59"/>
      <c r="I47" s="59"/>
      <c r="J47" s="59"/>
      <c r="K47" s="59"/>
      <c r="L47" s="59"/>
      <c r="M47" s="59"/>
      <c r="N47" s="59"/>
      <c r="O47" s="59"/>
      <c r="P47" s="59"/>
      <c r="Q47" s="60"/>
      <c r="R47" s="58"/>
      <c r="S47" s="59"/>
      <c r="T47" s="60"/>
      <c r="U47" s="59"/>
      <c r="V47" s="59"/>
      <c r="W47" s="60"/>
    </row>
    <row r="48" spans="2:23" ht="14.25">
      <c r="B48" s="56"/>
      <c r="C48" s="57"/>
      <c r="D48" s="58"/>
      <c r="E48" s="59"/>
      <c r="F48" s="59"/>
      <c r="G48" s="59"/>
      <c r="H48" s="59"/>
      <c r="I48" s="59"/>
      <c r="J48" s="59"/>
      <c r="K48" s="59"/>
      <c r="L48" s="59"/>
      <c r="M48" s="59"/>
      <c r="N48" s="59"/>
      <c r="O48" s="59"/>
      <c r="P48" s="59"/>
      <c r="Q48" s="60"/>
      <c r="R48" s="58"/>
      <c r="S48" s="59"/>
      <c r="T48" s="60"/>
      <c r="U48" s="59"/>
      <c r="V48" s="59"/>
      <c r="W48" s="60"/>
    </row>
    <row r="49" spans="2:23" ht="14.25">
      <c r="B49" s="56"/>
      <c r="C49" s="57"/>
      <c r="D49" s="58"/>
      <c r="E49" s="59"/>
      <c r="F49" s="59"/>
      <c r="G49" s="59"/>
      <c r="H49" s="59"/>
      <c r="I49" s="59"/>
      <c r="J49" s="59"/>
      <c r="K49" s="59"/>
      <c r="L49" s="59"/>
      <c r="M49" s="59"/>
      <c r="N49" s="59"/>
      <c r="O49" s="59"/>
      <c r="P49" s="59"/>
      <c r="Q49" s="60"/>
      <c r="R49" s="58"/>
      <c r="S49" s="59"/>
      <c r="T49" s="60"/>
      <c r="U49" s="59"/>
      <c r="V49" s="59"/>
      <c r="W49" s="60"/>
    </row>
    <row r="50" spans="2:23" ht="14.25">
      <c r="B50" s="61"/>
      <c r="C50" s="62"/>
      <c r="D50" s="35"/>
      <c r="E50" s="36"/>
      <c r="F50" s="36"/>
      <c r="G50" s="36"/>
      <c r="H50" s="36"/>
      <c r="I50" s="36"/>
      <c r="J50" s="36"/>
      <c r="K50" s="36"/>
      <c r="L50" s="36"/>
      <c r="M50" s="36"/>
      <c r="N50" s="36"/>
      <c r="O50" s="36"/>
      <c r="P50" s="36"/>
      <c r="Q50" s="39"/>
      <c r="R50" s="35"/>
      <c r="S50" s="36"/>
      <c r="T50" s="39"/>
      <c r="U50" s="36"/>
      <c r="V50" s="36"/>
      <c r="W50" s="39"/>
    </row>
    <row r="51" spans="2:23" ht="14.25">
      <c r="B51" s="61"/>
      <c r="C51" s="62"/>
      <c r="D51" s="35"/>
      <c r="E51" s="36"/>
      <c r="F51" s="36"/>
      <c r="G51" s="36"/>
      <c r="H51" s="36"/>
      <c r="I51" s="36"/>
      <c r="J51" s="36"/>
      <c r="K51" s="36"/>
      <c r="L51" s="36"/>
      <c r="M51" s="36"/>
      <c r="N51" s="36"/>
      <c r="O51" s="36"/>
      <c r="P51" s="36"/>
      <c r="Q51" s="39"/>
      <c r="R51" s="35"/>
      <c r="S51" s="36"/>
      <c r="T51" s="39"/>
      <c r="U51" s="36"/>
      <c r="V51" s="36"/>
      <c r="W51" s="39"/>
    </row>
    <row r="52" spans="2:23" ht="15" thickBot="1">
      <c r="B52" s="63"/>
      <c r="C52" s="64"/>
      <c r="D52" s="44"/>
      <c r="E52" s="45"/>
      <c r="F52" s="45"/>
      <c r="G52" s="45"/>
      <c r="H52" s="45"/>
      <c r="I52" s="45"/>
      <c r="J52" s="45"/>
      <c r="K52" s="45"/>
      <c r="L52" s="45"/>
      <c r="M52" s="65" t="s">
        <v>24</v>
      </c>
      <c r="N52" s="45">
        <f>SUM(N29:N50)</f>
        <v>1</v>
      </c>
      <c r="O52" s="45"/>
      <c r="P52" s="45">
        <f>SUM(P29:P50)</f>
        <v>3.2</v>
      </c>
      <c r="Q52" s="46"/>
      <c r="R52" s="44"/>
      <c r="S52" s="45"/>
      <c r="T52" s="46"/>
      <c r="U52" s="45"/>
      <c r="V52" s="45"/>
      <c r="W52"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6.xml><?xml version="1.0" encoding="utf-8"?>
<worksheet xmlns="http://schemas.openxmlformats.org/spreadsheetml/2006/main" xmlns:r="http://schemas.openxmlformats.org/officeDocument/2006/relationships">
  <dimension ref="B2:W55"/>
  <sheetViews>
    <sheetView zoomScale="70" zoomScaleNormal="70" workbookViewId="0" topLeftCell="A10">
      <selection activeCell="A31" sqref="A31:IV31"/>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399</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6" t="s">
        <v>335</v>
      </c>
      <c r="D7" s="217"/>
      <c r="E7" s="217"/>
      <c r="F7" s="217"/>
      <c r="G7" s="217"/>
      <c r="H7" s="217"/>
      <c r="I7" s="217"/>
      <c r="J7" s="217"/>
      <c r="K7" s="217"/>
      <c r="L7" s="217"/>
      <c r="M7" s="217"/>
      <c r="N7" s="217"/>
      <c r="O7" s="217"/>
      <c r="P7" s="217"/>
      <c r="Q7" s="217"/>
      <c r="R7" s="218"/>
      <c r="S7" s="36"/>
      <c r="T7" s="36"/>
      <c r="U7" s="36"/>
      <c r="V7" s="36"/>
      <c r="W7" s="39"/>
    </row>
    <row r="8" spans="2:23" ht="15.75" thickBot="1">
      <c r="B8" s="35"/>
      <c r="C8" s="216" t="s">
        <v>336</v>
      </c>
      <c r="D8" s="217"/>
      <c r="E8" s="217"/>
      <c r="F8" s="217"/>
      <c r="G8" s="217"/>
      <c r="H8" s="217"/>
      <c r="I8" s="217"/>
      <c r="J8" s="217"/>
      <c r="K8" s="217"/>
      <c r="L8" s="217"/>
      <c r="M8" s="217"/>
      <c r="N8" s="217"/>
      <c r="O8" s="217"/>
      <c r="P8" s="217"/>
      <c r="Q8" s="217"/>
      <c r="R8" s="218"/>
      <c r="S8" s="36"/>
      <c r="T8" s="36"/>
      <c r="U8" s="36"/>
      <c r="V8" s="36"/>
      <c r="W8" s="39"/>
    </row>
    <row r="9" spans="2:23" ht="22.5" customHeight="1">
      <c r="B9" s="35"/>
      <c r="C9" s="37" t="s">
        <v>1</v>
      </c>
      <c r="D9" s="66" t="str">
        <f>INDEX(BOM!I:I,MATCH($P$3,BOM!$P:$P,0),1)</f>
        <v>        114317-00WS</v>
      </c>
      <c r="E9" s="36"/>
      <c r="F9" s="36"/>
      <c r="G9" s="36"/>
      <c r="H9" s="36"/>
      <c r="I9" s="36"/>
      <c r="J9" s="36"/>
      <c r="K9" s="36"/>
      <c r="L9" s="36"/>
      <c r="M9" s="36"/>
      <c r="N9" s="40" t="s">
        <v>2</v>
      </c>
      <c r="O9" s="36"/>
      <c r="P9" s="135" t="str">
        <f>INDEX(BOM!O:O,MATCH($P$3,BOM!$P:$P,0),1)</f>
        <v>11/29/10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WELDMENT, BASE,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116</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114317-00WS</v>
      </c>
      <c r="H19" s="29" t="str">
        <f>D11</f>
        <v>WELDMENT, BASE, ADAPTER A-18</v>
      </c>
      <c r="Q19" s="29" t="s">
        <v>343</v>
      </c>
    </row>
    <row r="20" spans="2:17" ht="14.25">
      <c r="B20" s="47"/>
      <c r="D20" s="29" t="s">
        <v>117</v>
      </c>
      <c r="H20" s="29" t="s">
        <v>119</v>
      </c>
      <c r="Q20" s="29" t="s">
        <v>66</v>
      </c>
    </row>
    <row r="21" spans="2:17" ht="14.25">
      <c r="B21" s="47"/>
      <c r="D21" s="29" t="s">
        <v>120</v>
      </c>
      <c r="H21" s="29" t="s">
        <v>121</v>
      </c>
      <c r="Q21" s="29" t="s">
        <v>337</v>
      </c>
    </row>
    <row r="22" spans="2:3" ht="14.25">
      <c r="B22" s="47" t="s">
        <v>11</v>
      </c>
      <c r="C22" s="29" t="s">
        <v>15</v>
      </c>
    </row>
    <row r="23" spans="2:4" ht="14.25">
      <c r="B23" s="47" t="s">
        <v>11</v>
      </c>
      <c r="C23" s="49" t="s">
        <v>13</v>
      </c>
      <c r="D23" s="96"/>
    </row>
    <row r="24" ht="14.25">
      <c r="B24" s="47"/>
    </row>
    <row r="25" spans="2:17" ht="14.25">
      <c r="B25" s="47" t="s">
        <v>11</v>
      </c>
      <c r="C25" s="29" t="s">
        <v>16</v>
      </c>
      <c r="Q25" s="29" t="s">
        <v>4</v>
      </c>
    </row>
    <row r="26" spans="2:17" ht="14.25">
      <c r="B26" s="47"/>
      <c r="C26" s="66" t="str">
        <f>INDEX(BOM!I:I,MATCH($P$3,BOM!$P:$P,0)+1,1)</f>
        <v>            114325-00S</v>
      </c>
      <c r="H26" s="66" t="str">
        <f>INDEX(BOM!J:J,MATCH($P$3,BOM!$P:$P,0)+1,1)</f>
        <v>FLANGE, LARGE, ADAPTER A-18</v>
      </c>
      <c r="Q26" s="66">
        <f>INDEX(BOM!M:M,MATCH($P$3,BOM!$P:$P,0)+1,1)</f>
        <v>1</v>
      </c>
    </row>
    <row r="27" spans="2:17" ht="14.25">
      <c r="B27" s="47"/>
      <c r="C27" s="66" t="str">
        <f>INDEX(BOM!I:I,MATCH($P$3,BOM!$P:$P,0)+6,1)</f>
        <v>            114322-01S</v>
      </c>
      <c r="H27" s="66" t="str">
        <f>INDEX(BOM!J:J,MATCH($P$3,BOM!$P:$P,0)+3,1)</f>
        <v>ROLL-UP, ADAPTER A-18</v>
      </c>
      <c r="Q27" s="66">
        <f>INDEX(BOM!M:M,MATCH($P$3,BOM!$P:$P,0)+3,1)</f>
        <v>1</v>
      </c>
    </row>
    <row r="28" spans="2:17" ht="14.25">
      <c r="B28" s="47"/>
      <c r="C28" s="66" t="str">
        <f>INDEX(BOM!I:I,MATCH($P$3,BOM!$P:$P,0)+6,1)</f>
        <v>            114322-01S</v>
      </c>
      <c r="H28" s="66" t="str">
        <f>INDEX(BOM!J:J,MATCH($P$3,BOM!$P:$P,0)+6,1)</f>
        <v>STIFFENER, ADAPTER A-18</v>
      </c>
      <c r="Q28" s="66">
        <f>INDEX(BOM!M:M,MATCH($P$3,BOM!$P:$P,0)+6,1)</f>
        <v>2</v>
      </c>
    </row>
    <row r="29" spans="2:17" ht="14.25">
      <c r="B29" s="47"/>
      <c r="C29" s="66" t="str">
        <f>INDEX(BOM!I:I,MATCH($P$3,BOM!$P:$P,0)+8,1)</f>
        <v>            114322-00S</v>
      </c>
      <c r="H29" s="66" t="str">
        <f>INDEX(BOM!J:J,MATCH($P$3,BOM!$P:$P,0)+8,1)</f>
        <v>STIFFENER, ADAPTER A-18</v>
      </c>
      <c r="Q29" s="66">
        <f>INDEX(BOM!M:M,MATCH($P$3,BOM!$P:$P,0)+8,1)</f>
        <v>1</v>
      </c>
    </row>
    <row r="30" spans="2:17" ht="15" thickBot="1">
      <c r="B30" s="47"/>
      <c r="C30" s="66" t="str">
        <f>INDEX(BOM!I:I,MATCH($P$3,BOM!$P:$P,0)+10,1)</f>
        <v>            114447-00WM</v>
      </c>
      <c r="H30" s="66" t="str">
        <f>INDEX(BOM!J:J,MATCH($P$3,BOM!$P:$P,0)+10,1)</f>
        <v>WELDMENT, BRACKET, A-18</v>
      </c>
      <c r="Q30" s="66">
        <f>INDEX(BOM!M:M,MATCH($P$3,BOM!$P:$P,0)+10,1)</f>
        <v>2</v>
      </c>
    </row>
    <row r="31" spans="2:23" ht="15" thickBot="1">
      <c r="B31" s="50" t="s">
        <v>17</v>
      </c>
      <c r="C31" s="51" t="s">
        <v>18</v>
      </c>
      <c r="D31" s="52" t="s">
        <v>19</v>
      </c>
      <c r="E31" s="53"/>
      <c r="F31" s="53"/>
      <c r="G31" s="53"/>
      <c r="H31" s="53"/>
      <c r="I31" s="53"/>
      <c r="J31" s="53"/>
      <c r="K31" s="53"/>
      <c r="L31" s="53"/>
      <c r="M31" s="53"/>
      <c r="N31" s="53" t="s">
        <v>20</v>
      </c>
      <c r="O31" s="53"/>
      <c r="P31" s="53" t="s">
        <v>21</v>
      </c>
      <c r="Q31" s="54"/>
      <c r="R31" s="52"/>
      <c r="S31" s="55" t="s">
        <v>22</v>
      </c>
      <c r="T31" s="54"/>
      <c r="U31" s="53"/>
      <c r="V31" s="55" t="s">
        <v>23</v>
      </c>
      <c r="W31" s="54"/>
    </row>
    <row r="32" spans="2:23" ht="14.25">
      <c r="B32" s="56"/>
      <c r="C32" s="57"/>
      <c r="D32" s="58"/>
      <c r="E32" s="59"/>
      <c r="F32" s="59"/>
      <c r="G32" s="59"/>
      <c r="H32" s="59"/>
      <c r="I32" s="59"/>
      <c r="J32" s="59"/>
      <c r="K32" s="59"/>
      <c r="L32" s="59"/>
      <c r="M32" s="59"/>
      <c r="N32" s="59"/>
      <c r="O32" s="59"/>
      <c r="P32" s="59"/>
      <c r="Q32" s="60"/>
      <c r="R32" s="58"/>
      <c r="S32" s="59"/>
      <c r="T32" s="60"/>
      <c r="U32" s="59"/>
      <c r="V32" s="59"/>
      <c r="W32" s="60"/>
    </row>
    <row r="33" spans="2:23" ht="14.25">
      <c r="B33" s="56">
        <v>10</v>
      </c>
      <c r="C33" s="57">
        <v>60</v>
      </c>
      <c r="D33" s="58" t="s">
        <v>127</v>
      </c>
      <c r="E33" s="59"/>
      <c r="F33" s="59"/>
      <c r="G33" s="59"/>
      <c r="H33" s="59"/>
      <c r="I33" s="59"/>
      <c r="J33" s="59"/>
      <c r="K33" s="59"/>
      <c r="L33" s="59"/>
      <c r="M33" s="59"/>
      <c r="N33" s="59">
        <v>0</v>
      </c>
      <c r="O33" s="59"/>
      <c r="P33" s="59">
        <v>0</v>
      </c>
      <c r="Q33" s="60"/>
      <c r="R33" s="58"/>
      <c r="S33" s="59"/>
      <c r="T33" s="60"/>
      <c r="U33" s="59"/>
      <c r="V33" s="59"/>
      <c r="W33" s="60"/>
    </row>
    <row r="34" spans="2:23" ht="14.25">
      <c r="B34" s="56"/>
      <c r="C34" s="57"/>
      <c r="D34" s="58" t="s">
        <v>264</v>
      </c>
      <c r="E34" s="59"/>
      <c r="F34" s="59"/>
      <c r="G34" s="59"/>
      <c r="H34" s="59"/>
      <c r="I34" s="59"/>
      <c r="J34" s="59"/>
      <c r="K34" s="59"/>
      <c r="L34" s="59"/>
      <c r="M34" s="59"/>
      <c r="N34" s="59"/>
      <c r="O34" s="59"/>
      <c r="P34" s="59"/>
      <c r="Q34" s="60"/>
      <c r="R34" s="58"/>
      <c r="S34" s="59"/>
      <c r="T34" s="60"/>
      <c r="U34" s="59"/>
      <c r="V34" s="59"/>
      <c r="W34" s="60"/>
    </row>
    <row r="35" spans="2:23" ht="14.25">
      <c r="B35" s="61"/>
      <c r="C35" s="62"/>
      <c r="D35" s="35"/>
      <c r="E35" s="36"/>
      <c r="F35" s="36"/>
      <c r="G35" s="36"/>
      <c r="H35" s="36"/>
      <c r="I35" s="36"/>
      <c r="J35" s="36"/>
      <c r="K35" s="36"/>
      <c r="L35" s="36"/>
      <c r="M35" s="36"/>
      <c r="N35" s="36"/>
      <c r="O35" s="36"/>
      <c r="P35" s="36"/>
      <c r="Q35" s="39"/>
      <c r="R35" s="35"/>
      <c r="S35" s="36"/>
      <c r="T35" s="39"/>
      <c r="U35" s="36"/>
      <c r="V35" s="36"/>
      <c r="W35" s="39"/>
    </row>
    <row r="36" spans="2:23" ht="14.25">
      <c r="B36" s="61">
        <v>20</v>
      </c>
      <c r="C36" s="62">
        <v>10</v>
      </c>
      <c r="D36" s="35" t="s">
        <v>134</v>
      </c>
      <c r="E36" s="36"/>
      <c r="F36" s="36"/>
      <c r="G36" s="36"/>
      <c r="H36" s="36"/>
      <c r="I36" s="36"/>
      <c r="J36" s="36"/>
      <c r="K36" s="36"/>
      <c r="L36" s="36"/>
      <c r="M36" s="36"/>
      <c r="N36" s="36">
        <v>0.5</v>
      </c>
      <c r="O36" s="36"/>
      <c r="P36" s="36">
        <v>1</v>
      </c>
      <c r="Q36" s="39"/>
      <c r="R36" s="35"/>
      <c r="S36" s="36"/>
      <c r="T36" s="39"/>
      <c r="U36" s="36"/>
      <c r="V36" s="36"/>
      <c r="W36" s="39"/>
    </row>
    <row r="37" spans="2:23" ht="14.25">
      <c r="B37" s="61"/>
      <c r="C37" s="62"/>
      <c r="D37" s="35" t="s">
        <v>123</v>
      </c>
      <c r="E37" s="36"/>
      <c r="F37" s="36"/>
      <c r="G37" s="36"/>
      <c r="H37" s="36"/>
      <c r="I37" s="36"/>
      <c r="J37" s="36"/>
      <c r="K37" s="36"/>
      <c r="L37" s="36"/>
      <c r="M37" s="36"/>
      <c r="N37" s="36"/>
      <c r="O37" s="36"/>
      <c r="P37" s="36"/>
      <c r="Q37" s="39"/>
      <c r="R37" s="35"/>
      <c r="S37" s="36"/>
      <c r="T37" s="39"/>
      <c r="U37" s="36"/>
      <c r="V37" s="36"/>
      <c r="W37" s="39"/>
    </row>
    <row r="38" spans="2:23" ht="14.25">
      <c r="B38" s="56"/>
      <c r="C38" s="57"/>
      <c r="D38" s="58" t="s">
        <v>218</v>
      </c>
      <c r="E38" s="59"/>
      <c r="F38" s="59"/>
      <c r="G38" s="59"/>
      <c r="H38" s="59"/>
      <c r="I38" s="59"/>
      <c r="J38" s="59"/>
      <c r="K38" s="59"/>
      <c r="L38" s="59"/>
      <c r="M38" s="59"/>
      <c r="N38" s="59"/>
      <c r="O38" s="59"/>
      <c r="P38" s="59"/>
      <c r="Q38" s="60"/>
      <c r="R38" s="58"/>
      <c r="S38" s="59"/>
      <c r="T38" s="60"/>
      <c r="U38" s="59"/>
      <c r="V38" s="59"/>
      <c r="W38" s="60"/>
    </row>
    <row r="39" spans="2:23" ht="14.25">
      <c r="B39" s="56">
        <v>30</v>
      </c>
      <c r="C39" s="57">
        <v>10</v>
      </c>
      <c r="D39" s="58" t="s">
        <v>135</v>
      </c>
      <c r="E39" s="59"/>
      <c r="F39" s="59"/>
      <c r="G39" s="59"/>
      <c r="H39" s="59"/>
      <c r="I39" s="59"/>
      <c r="J39" s="59"/>
      <c r="K39" s="59"/>
      <c r="L39" s="59"/>
      <c r="M39" s="59"/>
      <c r="N39" s="59">
        <v>0.5</v>
      </c>
      <c r="O39" s="59"/>
      <c r="P39" s="59">
        <v>1</v>
      </c>
      <c r="Q39" s="60"/>
      <c r="R39" s="58"/>
      <c r="S39" s="59"/>
      <c r="T39" s="60"/>
      <c r="U39" s="59"/>
      <c r="V39" s="59"/>
      <c r="W39" s="60"/>
    </row>
    <row r="40" spans="2:23" ht="14.25">
      <c r="B40" s="56"/>
      <c r="C40" s="57"/>
      <c r="D40" s="58" t="s">
        <v>123</v>
      </c>
      <c r="E40" s="59"/>
      <c r="F40" s="59"/>
      <c r="G40" s="59"/>
      <c r="H40" s="59"/>
      <c r="I40" s="59"/>
      <c r="J40" s="59"/>
      <c r="K40" s="59"/>
      <c r="L40" s="59"/>
      <c r="M40" s="59"/>
      <c r="N40" s="59"/>
      <c r="O40" s="59"/>
      <c r="P40" s="59"/>
      <c r="Q40" s="60"/>
      <c r="R40" s="58"/>
      <c r="S40" s="59"/>
      <c r="T40" s="60"/>
      <c r="U40" s="59"/>
      <c r="V40" s="59"/>
      <c r="W40" s="60"/>
    </row>
    <row r="41" spans="2:23" ht="14.25">
      <c r="B41" s="61"/>
      <c r="C41" s="62"/>
      <c r="D41" s="35"/>
      <c r="E41" s="36"/>
      <c r="F41" s="36"/>
      <c r="G41" s="36"/>
      <c r="H41" s="36"/>
      <c r="I41" s="36"/>
      <c r="J41" s="36"/>
      <c r="K41" s="36"/>
      <c r="L41" s="36"/>
      <c r="M41" s="36"/>
      <c r="N41" s="36"/>
      <c r="O41" s="36"/>
      <c r="P41" s="36"/>
      <c r="Q41" s="39"/>
      <c r="R41" s="35"/>
      <c r="S41" s="36"/>
      <c r="T41" s="39"/>
      <c r="U41" s="36"/>
      <c r="V41" s="36"/>
      <c r="W41" s="39"/>
    </row>
    <row r="42" spans="2:23" ht="14.25">
      <c r="B42" s="61">
        <v>40</v>
      </c>
      <c r="C42" s="62">
        <v>47</v>
      </c>
      <c r="D42" s="35" t="s">
        <v>124</v>
      </c>
      <c r="E42" s="36"/>
      <c r="F42" s="36"/>
      <c r="G42" s="36"/>
      <c r="H42" s="36"/>
      <c r="I42" s="36"/>
      <c r="J42" s="36"/>
      <c r="K42" s="36"/>
      <c r="L42" s="36"/>
      <c r="M42" s="36"/>
      <c r="N42" s="36">
        <v>0.1</v>
      </c>
      <c r="O42" s="36"/>
      <c r="P42" s="36">
        <v>0.25</v>
      </c>
      <c r="Q42" s="39"/>
      <c r="R42" s="35"/>
      <c r="S42" s="36"/>
      <c r="T42" s="39"/>
      <c r="U42" s="36"/>
      <c r="V42" s="36"/>
      <c r="W42" s="39"/>
    </row>
    <row r="43" spans="2:23" ht="14.25">
      <c r="B43" s="61"/>
      <c r="C43" s="62"/>
      <c r="D43" s="35"/>
      <c r="E43" s="36"/>
      <c r="F43" s="36"/>
      <c r="G43" s="36"/>
      <c r="H43" s="36"/>
      <c r="I43" s="36"/>
      <c r="J43" s="36"/>
      <c r="K43" s="36"/>
      <c r="L43" s="36"/>
      <c r="M43" s="36"/>
      <c r="N43" s="36"/>
      <c r="O43" s="36"/>
      <c r="P43" s="36"/>
      <c r="Q43" s="39"/>
      <c r="R43" s="35"/>
      <c r="S43" s="36"/>
      <c r="T43" s="39"/>
      <c r="U43" s="36"/>
      <c r="V43" s="36"/>
      <c r="W43" s="39"/>
    </row>
    <row r="44" spans="2:23" ht="14.25">
      <c r="B44" s="56"/>
      <c r="C44" s="57"/>
      <c r="D44" s="58"/>
      <c r="E44" s="59"/>
      <c r="F44" s="59"/>
      <c r="G44" s="59"/>
      <c r="H44" s="59"/>
      <c r="I44" s="59"/>
      <c r="J44" s="59"/>
      <c r="K44" s="59"/>
      <c r="L44" s="59"/>
      <c r="M44" s="59"/>
      <c r="N44" s="59"/>
      <c r="O44" s="59"/>
      <c r="P44" s="59"/>
      <c r="Q44" s="60"/>
      <c r="R44" s="58"/>
      <c r="S44" s="59"/>
      <c r="T44" s="60"/>
      <c r="U44" s="59"/>
      <c r="V44" s="59"/>
      <c r="W44" s="60"/>
    </row>
    <row r="45" spans="2:23" ht="14.25">
      <c r="B45" s="56">
        <v>50</v>
      </c>
      <c r="C45" s="57">
        <v>10</v>
      </c>
      <c r="D45" s="58" t="s">
        <v>125</v>
      </c>
      <c r="E45" s="59"/>
      <c r="F45" s="59"/>
      <c r="G45" s="59"/>
      <c r="H45" s="59"/>
      <c r="I45" s="59"/>
      <c r="J45" s="59"/>
      <c r="K45" s="59"/>
      <c r="L45" s="59"/>
      <c r="M45" s="59"/>
      <c r="N45" s="59">
        <v>0.1</v>
      </c>
      <c r="O45" s="59"/>
      <c r="P45" s="59">
        <v>1.5</v>
      </c>
      <c r="Q45" s="60"/>
      <c r="R45" s="58"/>
      <c r="S45" s="59"/>
      <c r="T45" s="60"/>
      <c r="U45" s="59"/>
      <c r="V45" s="59"/>
      <c r="W45" s="60"/>
    </row>
    <row r="46" spans="2:23" ht="14.25">
      <c r="B46" s="56"/>
      <c r="C46" s="57"/>
      <c r="D46" s="58" t="s">
        <v>123</v>
      </c>
      <c r="E46" s="59"/>
      <c r="F46" s="59"/>
      <c r="G46" s="59"/>
      <c r="H46" s="59"/>
      <c r="I46" s="59"/>
      <c r="J46" s="59"/>
      <c r="K46" s="59"/>
      <c r="L46" s="59"/>
      <c r="M46" s="59"/>
      <c r="N46" s="59"/>
      <c r="O46" s="59"/>
      <c r="P46" s="59"/>
      <c r="Q46" s="60"/>
      <c r="R46" s="58"/>
      <c r="S46" s="59"/>
      <c r="T46" s="60"/>
      <c r="U46" s="59"/>
      <c r="V46" s="59"/>
      <c r="W46" s="60"/>
    </row>
    <row r="47" spans="2:23" ht="14.25">
      <c r="B47" s="61"/>
      <c r="C47" s="62"/>
      <c r="D47" s="35"/>
      <c r="E47" s="36"/>
      <c r="F47" s="36"/>
      <c r="G47" s="36"/>
      <c r="H47" s="36"/>
      <c r="I47" s="36"/>
      <c r="J47" s="36"/>
      <c r="K47" s="36"/>
      <c r="L47" s="36"/>
      <c r="M47" s="36"/>
      <c r="N47" s="36"/>
      <c r="O47" s="36"/>
      <c r="P47" s="36"/>
      <c r="Q47" s="39"/>
      <c r="R47" s="35"/>
      <c r="S47" s="36"/>
      <c r="T47" s="39"/>
      <c r="U47" s="36"/>
      <c r="V47" s="36"/>
      <c r="W47" s="39"/>
    </row>
    <row r="48" spans="2:23" ht="14.25">
      <c r="B48" s="61">
        <v>60</v>
      </c>
      <c r="C48" s="62">
        <v>60</v>
      </c>
      <c r="D48" s="35" t="s">
        <v>126</v>
      </c>
      <c r="E48" s="36"/>
      <c r="F48" s="36"/>
      <c r="G48" s="36"/>
      <c r="H48" s="36"/>
      <c r="I48" s="36"/>
      <c r="J48" s="36"/>
      <c r="K48" s="36"/>
      <c r="L48" s="36"/>
      <c r="M48" s="36"/>
      <c r="N48" s="36">
        <v>0</v>
      </c>
      <c r="O48" s="36"/>
      <c r="P48" s="36">
        <v>0</v>
      </c>
      <c r="Q48" s="39"/>
      <c r="R48" s="35"/>
      <c r="S48" s="36"/>
      <c r="T48" s="39"/>
      <c r="U48" s="36"/>
      <c r="V48" s="36"/>
      <c r="W48" s="39"/>
    </row>
    <row r="49" spans="2:23" ht="14.25">
      <c r="B49" s="61"/>
      <c r="C49" s="62"/>
      <c r="D49" s="35"/>
      <c r="E49" s="36"/>
      <c r="F49" s="36"/>
      <c r="G49" s="36"/>
      <c r="H49" s="36"/>
      <c r="I49" s="36"/>
      <c r="J49" s="36"/>
      <c r="K49" s="36"/>
      <c r="L49" s="36"/>
      <c r="M49" s="36"/>
      <c r="N49" s="36"/>
      <c r="O49" s="36"/>
      <c r="P49" s="36"/>
      <c r="Q49" s="39"/>
      <c r="R49" s="35"/>
      <c r="S49" s="36"/>
      <c r="T49" s="39"/>
      <c r="U49" s="36"/>
      <c r="V49" s="36"/>
      <c r="W49" s="39"/>
    </row>
    <row r="50" spans="2:23" ht="14.25">
      <c r="B50" s="56"/>
      <c r="C50" s="57"/>
      <c r="D50" s="58"/>
      <c r="E50" s="59"/>
      <c r="F50" s="59"/>
      <c r="G50" s="59"/>
      <c r="H50" s="59"/>
      <c r="I50" s="59"/>
      <c r="J50" s="59"/>
      <c r="K50" s="59"/>
      <c r="L50" s="59"/>
      <c r="M50" s="59"/>
      <c r="N50" s="59"/>
      <c r="O50" s="59"/>
      <c r="P50" s="59"/>
      <c r="Q50" s="60"/>
      <c r="R50" s="58"/>
      <c r="S50" s="59"/>
      <c r="T50" s="60"/>
      <c r="U50" s="59"/>
      <c r="V50" s="59"/>
      <c r="W50" s="60"/>
    </row>
    <row r="51" spans="2:23" ht="14.25">
      <c r="B51" s="56"/>
      <c r="C51" s="57"/>
      <c r="D51" s="58"/>
      <c r="E51" s="59"/>
      <c r="F51" s="59"/>
      <c r="G51" s="59"/>
      <c r="H51" s="59"/>
      <c r="I51" s="59"/>
      <c r="J51" s="59"/>
      <c r="K51" s="59"/>
      <c r="L51" s="59"/>
      <c r="M51" s="59"/>
      <c r="N51" s="59"/>
      <c r="O51" s="59"/>
      <c r="P51" s="59"/>
      <c r="Q51" s="60"/>
      <c r="R51" s="58"/>
      <c r="S51" s="59"/>
      <c r="T51" s="60"/>
      <c r="U51" s="59"/>
      <c r="V51" s="59"/>
      <c r="W51" s="60"/>
    </row>
    <row r="52" spans="2:23" ht="14.25">
      <c r="B52" s="56"/>
      <c r="C52" s="57"/>
      <c r="D52" s="58"/>
      <c r="E52" s="59"/>
      <c r="F52" s="59"/>
      <c r="G52" s="59"/>
      <c r="H52" s="59"/>
      <c r="I52" s="59"/>
      <c r="J52" s="59"/>
      <c r="K52" s="59"/>
      <c r="L52" s="59"/>
      <c r="M52" s="59"/>
      <c r="N52" s="59"/>
      <c r="O52" s="59"/>
      <c r="P52" s="59"/>
      <c r="Q52" s="60"/>
      <c r="R52" s="58"/>
      <c r="S52" s="59"/>
      <c r="T52" s="60"/>
      <c r="U52" s="59"/>
      <c r="V52" s="59"/>
      <c r="W52" s="60"/>
    </row>
    <row r="53" spans="2:23" ht="14.25">
      <c r="B53" s="61"/>
      <c r="C53" s="62"/>
      <c r="D53" s="35"/>
      <c r="E53" s="36"/>
      <c r="F53" s="36"/>
      <c r="G53" s="36"/>
      <c r="H53" s="36"/>
      <c r="I53" s="36"/>
      <c r="J53" s="36"/>
      <c r="K53" s="36"/>
      <c r="L53" s="36"/>
      <c r="M53" s="36"/>
      <c r="N53" s="36"/>
      <c r="O53" s="36"/>
      <c r="P53" s="36"/>
      <c r="Q53" s="39"/>
      <c r="R53" s="35"/>
      <c r="S53" s="36"/>
      <c r="T53" s="39"/>
      <c r="U53" s="36"/>
      <c r="V53" s="36"/>
      <c r="W53" s="39"/>
    </row>
    <row r="54" spans="2:23" ht="14.25">
      <c r="B54" s="61"/>
      <c r="C54" s="62"/>
      <c r="D54" s="35"/>
      <c r="E54" s="36"/>
      <c r="F54" s="36"/>
      <c r="G54" s="36"/>
      <c r="H54" s="36"/>
      <c r="I54" s="36"/>
      <c r="J54" s="36"/>
      <c r="K54" s="36"/>
      <c r="L54" s="36"/>
      <c r="M54" s="36"/>
      <c r="N54" s="36"/>
      <c r="O54" s="36"/>
      <c r="P54" s="36"/>
      <c r="Q54" s="39"/>
      <c r="R54" s="35"/>
      <c r="S54" s="36"/>
      <c r="T54" s="39"/>
      <c r="U54" s="36"/>
      <c r="V54" s="36"/>
      <c r="W54" s="39"/>
    </row>
    <row r="55" spans="2:23" ht="15" thickBot="1">
      <c r="B55" s="63"/>
      <c r="C55" s="64"/>
      <c r="D55" s="44"/>
      <c r="E55" s="45"/>
      <c r="F55" s="45"/>
      <c r="G55" s="45"/>
      <c r="H55" s="45"/>
      <c r="I55" s="45"/>
      <c r="J55" s="45"/>
      <c r="K55" s="45"/>
      <c r="L55" s="45"/>
      <c r="M55" s="65" t="s">
        <v>24</v>
      </c>
      <c r="N55" s="45">
        <f>SUM(N32:N53)</f>
        <v>1.2000000000000002</v>
      </c>
      <c r="O55" s="45"/>
      <c r="P55" s="45">
        <f>SUM(P32:P53)</f>
        <v>3.75</v>
      </c>
      <c r="Q55" s="46"/>
      <c r="R55" s="44"/>
      <c r="S55" s="45"/>
      <c r="T55" s="46"/>
      <c r="U55" s="45"/>
      <c r="V55" s="45"/>
      <c r="W55"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7.xml><?xml version="1.0" encoding="utf-8"?>
<worksheet xmlns="http://schemas.openxmlformats.org/spreadsheetml/2006/main" xmlns:r="http://schemas.openxmlformats.org/officeDocument/2006/relationships">
  <dimension ref="B2:W52"/>
  <sheetViews>
    <sheetView zoomScale="70" zoomScaleNormal="70" workbookViewId="0" topLeftCell="A8">
      <selection activeCell="D41" sqref="D41"/>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400</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6" t="s">
        <v>335</v>
      </c>
      <c r="D7" s="217"/>
      <c r="E7" s="217"/>
      <c r="F7" s="217"/>
      <c r="G7" s="217"/>
      <c r="H7" s="217"/>
      <c r="I7" s="217"/>
      <c r="J7" s="217"/>
      <c r="K7" s="217"/>
      <c r="L7" s="217"/>
      <c r="M7" s="217"/>
      <c r="N7" s="217"/>
      <c r="O7" s="217"/>
      <c r="P7" s="217"/>
      <c r="Q7" s="217"/>
      <c r="R7" s="218"/>
      <c r="S7" s="36"/>
      <c r="T7" s="36"/>
      <c r="U7" s="36"/>
      <c r="V7" s="36"/>
      <c r="W7" s="39"/>
    </row>
    <row r="8" spans="2:23" ht="15.75" thickBot="1">
      <c r="B8" s="35"/>
      <c r="C8" s="216" t="s">
        <v>336</v>
      </c>
      <c r="D8" s="217"/>
      <c r="E8" s="217"/>
      <c r="F8" s="217"/>
      <c r="G8" s="217"/>
      <c r="H8" s="217"/>
      <c r="I8" s="217"/>
      <c r="J8" s="217"/>
      <c r="K8" s="217"/>
      <c r="L8" s="217"/>
      <c r="M8" s="217"/>
      <c r="N8" s="217"/>
      <c r="O8" s="217"/>
      <c r="P8" s="217"/>
      <c r="Q8" s="217"/>
      <c r="R8" s="218"/>
      <c r="S8" s="36"/>
      <c r="T8" s="36"/>
      <c r="U8" s="36"/>
      <c r="V8" s="36"/>
      <c r="W8" s="39"/>
    </row>
    <row r="9" spans="2:23" ht="22.5" customHeight="1">
      <c r="B9" s="35"/>
      <c r="C9" s="37" t="s">
        <v>1</v>
      </c>
      <c r="D9" s="66" t="str">
        <f>INDEX(BOM!I:I,MATCH($P$3,BOM!$P:$P,0),1)</f>
        <v>            114325-00S</v>
      </c>
      <c r="E9" s="36"/>
      <c r="F9" s="36"/>
      <c r="G9" s="36"/>
      <c r="H9" s="36"/>
      <c r="I9" s="36"/>
      <c r="J9" s="36"/>
      <c r="K9" s="36"/>
      <c r="L9" s="36"/>
      <c r="M9" s="36"/>
      <c r="N9" s="40" t="s">
        <v>2</v>
      </c>
      <c r="O9" s="36"/>
      <c r="P9" s="135" t="str">
        <f>INDEX(BOM!O:O,MATCH($P$3,BOM!$P:$P,0),1)</f>
        <v>11/22/10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FLANGE, LARGE,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116</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114325-00S</v>
      </c>
      <c r="H19" s="29" t="str">
        <f>D11</f>
        <v>FLANGE, LARGE, ADAPTER A-18</v>
      </c>
      <c r="Q19" s="29" t="s">
        <v>337</v>
      </c>
    </row>
    <row r="20" spans="2:17" ht="14.25">
      <c r="B20" s="47"/>
      <c r="D20" s="29" t="s">
        <v>117</v>
      </c>
      <c r="H20" s="29" t="s">
        <v>119</v>
      </c>
      <c r="Q20" s="29" t="s">
        <v>66</v>
      </c>
    </row>
    <row r="21" ht="14.25">
      <c r="B21" s="47"/>
    </row>
    <row r="22" spans="2:3" ht="14.25">
      <c r="B22" s="47" t="s">
        <v>11</v>
      </c>
      <c r="C22" s="29" t="s">
        <v>15</v>
      </c>
    </row>
    <row r="23" spans="2:4" ht="14.25">
      <c r="B23" s="47" t="s">
        <v>11</v>
      </c>
      <c r="C23" s="49" t="s">
        <v>13</v>
      </c>
      <c r="D23" s="96"/>
    </row>
    <row r="24" ht="14.25">
      <c r="B24" s="47"/>
    </row>
    <row r="25" spans="2:17" ht="14.25">
      <c r="B25" s="47" t="s">
        <v>11</v>
      </c>
      <c r="C25" s="29" t="s">
        <v>16</v>
      </c>
      <c r="Q25" s="29" t="s">
        <v>4</v>
      </c>
    </row>
    <row r="26" spans="2:17" ht="14.25">
      <c r="B26" s="47"/>
      <c r="C26" s="66" t="str">
        <f>INDEX(BOM!I:I,MATCH($P$3,BOM!$P:$P,0)+1,1)</f>
        <v>                114326-00S</v>
      </c>
      <c r="H26" s="66" t="str">
        <f>INDEX(BOM!J:J,MATCH($P$3,BOM!$P:$P,0)+1,1)</f>
        <v>FORGING, FLANGE, 72 ID X 80.25 OD</v>
      </c>
      <c r="Q26" s="66">
        <f>INDEX(BOM!M:M,MATCH($P$3,BOM!$P:$P,0)+1,1)</f>
        <v>1</v>
      </c>
    </row>
    <row r="27" ht="15" thickBot="1">
      <c r="B27" s="47"/>
    </row>
    <row r="28" spans="2:23" ht="15" thickBot="1">
      <c r="B28" s="151" t="s">
        <v>17</v>
      </c>
      <c r="C28" s="150" t="s">
        <v>18</v>
      </c>
      <c r="D28" s="153" t="s">
        <v>19</v>
      </c>
      <c r="E28" s="153"/>
      <c r="F28" s="153"/>
      <c r="G28" s="153"/>
      <c r="H28" s="153"/>
      <c r="I28" s="153"/>
      <c r="J28" s="153"/>
      <c r="K28" s="153"/>
      <c r="L28" s="153"/>
      <c r="M28" s="153"/>
      <c r="N28" s="153" t="s">
        <v>20</v>
      </c>
      <c r="O28" s="153"/>
      <c r="P28" s="153" t="s">
        <v>21</v>
      </c>
      <c r="Q28" s="155"/>
      <c r="R28" s="152"/>
      <c r="S28" s="154" t="s">
        <v>22</v>
      </c>
      <c r="T28" s="155"/>
      <c r="U28" s="153"/>
      <c r="V28" s="154" t="s">
        <v>23</v>
      </c>
      <c r="W28" s="155"/>
    </row>
    <row r="29" spans="2:23" ht="14.25">
      <c r="B29" s="156"/>
      <c r="C29" s="163"/>
      <c r="D29" s="157"/>
      <c r="E29" s="157"/>
      <c r="F29" s="157"/>
      <c r="G29" s="157"/>
      <c r="H29" s="157"/>
      <c r="I29" s="157"/>
      <c r="J29" s="157"/>
      <c r="K29" s="157"/>
      <c r="L29" s="157"/>
      <c r="M29" s="157"/>
      <c r="N29" s="157"/>
      <c r="O29" s="157"/>
      <c r="P29" s="157"/>
      <c r="Q29" s="157"/>
      <c r="R29" s="160"/>
      <c r="S29" s="161"/>
      <c r="T29" s="162"/>
      <c r="U29" s="160"/>
      <c r="V29" s="161"/>
      <c r="W29" s="162"/>
    </row>
    <row r="30" spans="2:23" ht="14.25">
      <c r="B30" s="163">
        <v>10</v>
      </c>
      <c r="C30" s="163">
        <v>60</v>
      </c>
      <c r="D30" s="157" t="s">
        <v>326</v>
      </c>
      <c r="E30" s="157"/>
      <c r="F30" s="157"/>
      <c r="G30" s="157"/>
      <c r="H30" s="157"/>
      <c r="I30" s="157"/>
      <c r="J30" s="157"/>
      <c r="K30" s="157"/>
      <c r="L30" s="157"/>
      <c r="M30" s="157"/>
      <c r="N30" s="157">
        <v>0</v>
      </c>
      <c r="O30" s="157"/>
      <c r="P30" s="157">
        <v>0</v>
      </c>
      <c r="Q30" s="157"/>
      <c r="R30" s="158"/>
      <c r="S30" s="157"/>
      <c r="T30" s="159"/>
      <c r="U30" s="158"/>
      <c r="V30" s="157"/>
      <c r="W30" s="159"/>
    </row>
    <row r="31" spans="2:23" ht="14.25">
      <c r="B31" s="163"/>
      <c r="C31" s="163"/>
      <c r="D31" s="157"/>
      <c r="E31" s="157"/>
      <c r="F31" s="157"/>
      <c r="G31" s="157"/>
      <c r="H31" s="157"/>
      <c r="I31" s="157"/>
      <c r="J31" s="157"/>
      <c r="K31" s="157"/>
      <c r="L31" s="157"/>
      <c r="M31" s="157"/>
      <c r="N31" s="157"/>
      <c r="O31" s="157"/>
      <c r="P31" s="157"/>
      <c r="Q31" s="157"/>
      <c r="R31" s="158"/>
      <c r="S31" s="157"/>
      <c r="T31" s="159"/>
      <c r="U31" s="158"/>
      <c r="V31" s="157"/>
      <c r="W31" s="159"/>
    </row>
    <row r="32" spans="2:23" ht="14.25">
      <c r="B32" s="193"/>
      <c r="C32" s="193"/>
      <c r="D32" s="165"/>
      <c r="E32" s="165"/>
      <c r="F32" s="165"/>
      <c r="G32" s="165"/>
      <c r="H32" s="165"/>
      <c r="I32" s="165"/>
      <c r="J32" s="165"/>
      <c r="K32" s="165"/>
      <c r="L32" s="165"/>
      <c r="M32" s="165"/>
      <c r="N32" s="165"/>
      <c r="O32" s="165"/>
      <c r="P32" s="165"/>
      <c r="Q32" s="165"/>
      <c r="R32" s="166"/>
      <c r="S32" s="167"/>
      <c r="T32" s="168"/>
      <c r="U32" s="166"/>
      <c r="V32" s="167"/>
      <c r="W32" s="168"/>
    </row>
    <row r="33" spans="2:23" ht="14.25">
      <c r="B33" s="164">
        <v>20</v>
      </c>
      <c r="C33" s="164">
        <v>47</v>
      </c>
      <c r="D33" s="165" t="s">
        <v>329</v>
      </c>
      <c r="E33" s="165"/>
      <c r="F33" s="165"/>
      <c r="G33" s="165"/>
      <c r="H33" s="165"/>
      <c r="I33" s="165"/>
      <c r="J33" s="165"/>
      <c r="K33" s="165"/>
      <c r="L33" s="165"/>
      <c r="M33" s="165"/>
      <c r="N33" s="165">
        <v>0</v>
      </c>
      <c r="O33" s="165"/>
      <c r="P33" s="165">
        <v>0.1</v>
      </c>
      <c r="Q33" s="165"/>
      <c r="R33" s="166"/>
      <c r="S33" s="167"/>
      <c r="T33" s="168"/>
      <c r="U33" s="166"/>
      <c r="V33" s="167"/>
      <c r="W33" s="168"/>
    </row>
    <row r="34" spans="2:23" ht="14.25">
      <c r="B34" s="169"/>
      <c r="C34" s="169"/>
      <c r="D34" s="170" t="s">
        <v>330</v>
      </c>
      <c r="E34" s="170"/>
      <c r="F34" s="170"/>
      <c r="G34" s="170"/>
      <c r="H34" s="170"/>
      <c r="I34" s="170"/>
      <c r="J34" s="170"/>
      <c r="K34" s="170"/>
      <c r="L34" s="170"/>
      <c r="M34" s="170"/>
      <c r="N34" s="170"/>
      <c r="O34" s="170"/>
      <c r="P34" s="170"/>
      <c r="Q34" s="170"/>
      <c r="R34" s="171"/>
      <c r="S34" s="172"/>
      <c r="T34" s="173"/>
      <c r="U34" s="171"/>
      <c r="V34" s="172"/>
      <c r="W34" s="173"/>
    </row>
    <row r="35" spans="2:23" ht="14.25">
      <c r="B35" s="163"/>
      <c r="C35" s="163"/>
      <c r="D35" s="157"/>
      <c r="E35" s="157"/>
      <c r="F35" s="157"/>
      <c r="G35" s="157"/>
      <c r="H35" s="157"/>
      <c r="I35" s="157"/>
      <c r="J35" s="157"/>
      <c r="K35" s="157"/>
      <c r="L35" s="157"/>
      <c r="M35" s="157"/>
      <c r="N35" s="157"/>
      <c r="O35" s="157"/>
      <c r="P35" s="157"/>
      <c r="Q35" s="157"/>
      <c r="R35" s="158"/>
      <c r="S35" s="157"/>
      <c r="T35" s="159"/>
      <c r="U35" s="158"/>
      <c r="V35" s="157"/>
      <c r="W35" s="159"/>
    </row>
    <row r="36" spans="2:23" ht="14.25">
      <c r="B36" s="163">
        <v>30</v>
      </c>
      <c r="C36" s="163">
        <v>1</v>
      </c>
      <c r="D36" s="157" t="s">
        <v>379</v>
      </c>
      <c r="E36" s="157"/>
      <c r="F36" s="157"/>
      <c r="G36" s="157"/>
      <c r="H36" s="157"/>
      <c r="I36" s="157"/>
      <c r="J36" s="157"/>
      <c r="K36" s="157"/>
      <c r="L36" s="157"/>
      <c r="M36" s="157"/>
      <c r="N36" s="157">
        <v>0.5</v>
      </c>
      <c r="O36" s="157"/>
      <c r="P36" s="157">
        <v>3</v>
      </c>
      <c r="Q36" s="157"/>
      <c r="R36" s="158"/>
      <c r="S36" s="157"/>
      <c r="T36" s="159"/>
      <c r="U36" s="158"/>
      <c r="V36" s="157"/>
      <c r="W36" s="159"/>
    </row>
    <row r="37" spans="2:23" ht="14.25">
      <c r="B37" s="163"/>
      <c r="C37" s="163"/>
      <c r="D37" s="157" t="s">
        <v>380</v>
      </c>
      <c r="E37" s="157"/>
      <c r="F37" s="157"/>
      <c r="G37" s="157"/>
      <c r="H37" s="157"/>
      <c r="I37" s="157"/>
      <c r="J37" s="157"/>
      <c r="K37" s="157"/>
      <c r="L37" s="157"/>
      <c r="M37" s="157"/>
      <c r="N37" s="157"/>
      <c r="O37" s="157"/>
      <c r="P37" s="157"/>
      <c r="Q37" s="157"/>
      <c r="R37" s="158"/>
      <c r="S37" s="157"/>
      <c r="T37" s="159"/>
      <c r="U37" s="158"/>
      <c r="V37" s="157"/>
      <c r="W37" s="159"/>
    </row>
    <row r="38" spans="2:23" ht="14.25">
      <c r="B38" s="174"/>
      <c r="C38" s="174"/>
      <c r="D38" s="172"/>
      <c r="E38" s="172"/>
      <c r="F38" s="172"/>
      <c r="G38" s="172"/>
      <c r="H38" s="172"/>
      <c r="I38" s="172"/>
      <c r="J38" s="172"/>
      <c r="K38" s="172"/>
      <c r="L38" s="172"/>
      <c r="M38" s="172"/>
      <c r="N38" s="172"/>
      <c r="O38" s="172"/>
      <c r="P38" s="172"/>
      <c r="Q38" s="172"/>
      <c r="R38" s="171"/>
      <c r="S38" s="172"/>
      <c r="T38" s="173"/>
      <c r="U38" s="171"/>
      <c r="V38" s="172"/>
      <c r="W38" s="173"/>
    </row>
    <row r="39" spans="2:23" ht="14.25">
      <c r="B39" s="174">
        <v>40</v>
      </c>
      <c r="C39" s="174">
        <v>1</v>
      </c>
      <c r="D39" s="172" t="s">
        <v>350</v>
      </c>
      <c r="E39" s="172"/>
      <c r="F39" s="172"/>
      <c r="G39" s="172"/>
      <c r="H39" s="172"/>
      <c r="I39" s="172"/>
      <c r="J39" s="172"/>
      <c r="K39" s="172"/>
      <c r="L39" s="172"/>
      <c r="M39" s="172"/>
      <c r="N39" s="172">
        <v>0.5</v>
      </c>
      <c r="O39" s="172"/>
      <c r="P39" s="172">
        <v>3</v>
      </c>
      <c r="Q39" s="172"/>
      <c r="R39" s="171"/>
      <c r="S39" s="172"/>
      <c r="T39" s="173"/>
      <c r="U39" s="171"/>
      <c r="V39" s="172"/>
      <c r="W39" s="173"/>
    </row>
    <row r="40" spans="2:23" ht="15">
      <c r="B40" s="174"/>
      <c r="C40" s="174"/>
      <c r="D40" s="172" t="s">
        <v>393</v>
      </c>
      <c r="E40" s="172"/>
      <c r="F40" s="172"/>
      <c r="G40" s="172"/>
      <c r="H40" s="172"/>
      <c r="I40" s="172"/>
      <c r="J40" s="172"/>
      <c r="K40" s="172"/>
      <c r="L40" s="172"/>
      <c r="M40" s="172"/>
      <c r="N40" s="172"/>
      <c r="O40" s="172"/>
      <c r="P40" s="172"/>
      <c r="Q40" s="172"/>
      <c r="R40" s="171"/>
      <c r="S40" s="172"/>
      <c r="T40" s="173"/>
      <c r="U40" s="171"/>
      <c r="V40" s="172"/>
      <c r="W40" s="173"/>
    </row>
    <row r="41" spans="2:23" ht="14.25">
      <c r="B41" s="163"/>
      <c r="C41" s="163"/>
      <c r="D41" s="157"/>
      <c r="E41" s="157"/>
      <c r="F41" s="157"/>
      <c r="G41" s="157"/>
      <c r="H41" s="157"/>
      <c r="I41" s="157"/>
      <c r="J41" s="157"/>
      <c r="K41" s="157"/>
      <c r="L41" s="157"/>
      <c r="M41" s="157"/>
      <c r="N41" s="157"/>
      <c r="O41" s="157"/>
      <c r="P41" s="157"/>
      <c r="Q41" s="157"/>
      <c r="R41" s="158"/>
      <c r="S41" s="157"/>
      <c r="T41" s="159"/>
      <c r="U41" s="158"/>
      <c r="V41" s="157"/>
      <c r="W41" s="159"/>
    </row>
    <row r="42" spans="2:23" ht="14.25">
      <c r="B42" s="163">
        <v>50</v>
      </c>
      <c r="C42" s="163">
        <v>60</v>
      </c>
      <c r="D42" s="157" t="s">
        <v>68</v>
      </c>
      <c r="E42" s="157"/>
      <c r="F42" s="157"/>
      <c r="G42" s="157"/>
      <c r="H42" s="157"/>
      <c r="I42" s="157"/>
      <c r="J42" s="157"/>
      <c r="K42" s="157"/>
      <c r="L42" s="157"/>
      <c r="M42" s="157"/>
      <c r="N42" s="157">
        <v>0</v>
      </c>
      <c r="O42" s="157"/>
      <c r="P42" s="157">
        <v>0.1</v>
      </c>
      <c r="Q42" s="157"/>
      <c r="R42" s="158"/>
      <c r="S42" s="157"/>
      <c r="T42" s="159"/>
      <c r="U42" s="158"/>
      <c r="V42" s="157"/>
      <c r="W42" s="159"/>
    </row>
    <row r="43" spans="2:23" ht="14.25">
      <c r="B43" s="163"/>
      <c r="C43" s="163"/>
      <c r="D43" s="157"/>
      <c r="E43" s="157"/>
      <c r="F43" s="157"/>
      <c r="G43" s="157"/>
      <c r="H43" s="157"/>
      <c r="I43" s="157"/>
      <c r="J43" s="157"/>
      <c r="K43" s="157"/>
      <c r="L43" s="157"/>
      <c r="M43" s="157"/>
      <c r="N43" s="157"/>
      <c r="O43" s="157"/>
      <c r="P43" s="157"/>
      <c r="Q43" s="157"/>
      <c r="R43" s="158"/>
      <c r="S43" s="157"/>
      <c r="T43" s="159"/>
      <c r="U43" s="158"/>
      <c r="V43" s="157"/>
      <c r="W43" s="159"/>
    </row>
    <row r="44" spans="2:23" ht="14.25">
      <c r="B44" s="164"/>
      <c r="C44" s="164"/>
      <c r="D44" s="167"/>
      <c r="E44" s="167"/>
      <c r="F44" s="167"/>
      <c r="G44" s="167"/>
      <c r="H44" s="167"/>
      <c r="I44" s="167"/>
      <c r="J44" s="167"/>
      <c r="K44" s="167"/>
      <c r="L44" s="167"/>
      <c r="M44" s="167"/>
      <c r="N44" s="167"/>
      <c r="O44" s="167"/>
      <c r="P44" s="167"/>
      <c r="Q44" s="167"/>
      <c r="R44" s="166"/>
      <c r="S44" s="167"/>
      <c r="T44" s="168"/>
      <c r="U44" s="166"/>
      <c r="V44" s="167"/>
      <c r="W44" s="168"/>
    </row>
    <row r="45" spans="2:23" ht="14.25">
      <c r="B45" s="164"/>
      <c r="C45" s="164"/>
      <c r="D45" s="167"/>
      <c r="E45" s="167"/>
      <c r="F45" s="167"/>
      <c r="G45" s="167"/>
      <c r="H45" s="167"/>
      <c r="I45" s="167"/>
      <c r="J45" s="167"/>
      <c r="K45" s="167"/>
      <c r="L45" s="167"/>
      <c r="M45" s="167"/>
      <c r="N45" s="167"/>
      <c r="O45" s="167"/>
      <c r="P45" s="167"/>
      <c r="Q45" s="167"/>
      <c r="R45" s="166"/>
      <c r="S45" s="167"/>
      <c r="T45" s="168"/>
      <c r="U45" s="166"/>
      <c r="V45" s="167"/>
      <c r="W45" s="168"/>
    </row>
    <row r="46" spans="2:23" ht="14.25">
      <c r="B46" s="164"/>
      <c r="C46" s="164"/>
      <c r="D46" s="167"/>
      <c r="E46" s="167"/>
      <c r="F46" s="167"/>
      <c r="G46" s="167"/>
      <c r="H46" s="167"/>
      <c r="I46" s="167"/>
      <c r="J46" s="167"/>
      <c r="K46" s="167"/>
      <c r="L46" s="167"/>
      <c r="M46" s="167"/>
      <c r="N46" s="167"/>
      <c r="O46" s="167"/>
      <c r="P46" s="167"/>
      <c r="Q46" s="167"/>
      <c r="R46" s="166"/>
      <c r="S46" s="167"/>
      <c r="T46" s="168"/>
      <c r="U46" s="166"/>
      <c r="V46" s="167"/>
      <c r="W46" s="168"/>
    </row>
    <row r="47" spans="2:23" ht="14.25">
      <c r="B47" s="163"/>
      <c r="C47" s="163"/>
      <c r="D47" s="157"/>
      <c r="E47" s="157"/>
      <c r="F47" s="157"/>
      <c r="G47" s="157"/>
      <c r="H47" s="157"/>
      <c r="I47" s="157"/>
      <c r="J47" s="157"/>
      <c r="K47" s="157"/>
      <c r="L47" s="157"/>
      <c r="M47" s="157"/>
      <c r="N47" s="157"/>
      <c r="O47" s="157"/>
      <c r="P47" s="157"/>
      <c r="Q47" s="157"/>
      <c r="R47" s="158"/>
      <c r="S47" s="157"/>
      <c r="T47" s="159"/>
      <c r="U47" s="158"/>
      <c r="V47" s="157"/>
      <c r="W47" s="159"/>
    </row>
    <row r="48" spans="2:23" ht="14.25">
      <c r="B48" s="163"/>
      <c r="C48" s="163"/>
      <c r="D48" s="157"/>
      <c r="E48" s="157"/>
      <c r="F48" s="157"/>
      <c r="G48" s="157"/>
      <c r="H48" s="157"/>
      <c r="I48" s="157"/>
      <c r="J48" s="157"/>
      <c r="K48" s="157"/>
      <c r="L48" s="157"/>
      <c r="M48" s="157"/>
      <c r="N48" s="157"/>
      <c r="O48" s="157"/>
      <c r="P48" s="157"/>
      <c r="Q48" s="157"/>
      <c r="R48" s="158"/>
      <c r="S48" s="157"/>
      <c r="T48" s="159"/>
      <c r="U48" s="158"/>
      <c r="V48" s="157"/>
      <c r="W48" s="159"/>
    </row>
    <row r="49" spans="2:23" ht="14.25">
      <c r="B49" s="163"/>
      <c r="C49" s="163"/>
      <c r="D49" s="157"/>
      <c r="E49" s="157"/>
      <c r="F49" s="157"/>
      <c r="G49" s="157"/>
      <c r="H49" s="157"/>
      <c r="I49" s="157"/>
      <c r="J49" s="157"/>
      <c r="K49" s="157"/>
      <c r="L49" s="157"/>
      <c r="M49" s="157"/>
      <c r="N49" s="157"/>
      <c r="O49" s="157"/>
      <c r="P49" s="157"/>
      <c r="Q49" s="157"/>
      <c r="R49" s="158"/>
      <c r="S49" s="157"/>
      <c r="T49" s="159"/>
      <c r="U49" s="158"/>
      <c r="V49" s="157"/>
      <c r="W49" s="159"/>
    </row>
    <row r="50" spans="2:23" ht="14.25">
      <c r="B50" s="164"/>
      <c r="C50" s="164"/>
      <c r="D50" s="167"/>
      <c r="E50" s="167"/>
      <c r="F50" s="167"/>
      <c r="G50" s="167"/>
      <c r="H50" s="167"/>
      <c r="I50" s="167"/>
      <c r="J50" s="167"/>
      <c r="K50" s="167"/>
      <c r="L50" s="167"/>
      <c r="M50" s="167"/>
      <c r="N50" s="167"/>
      <c r="O50" s="167"/>
      <c r="P50" s="167"/>
      <c r="Q50" s="167"/>
      <c r="R50" s="166"/>
      <c r="S50" s="167"/>
      <c r="T50" s="168"/>
      <c r="U50" s="166"/>
      <c r="V50" s="167"/>
      <c r="W50" s="168"/>
    </row>
    <row r="51" spans="2:23" ht="14.25">
      <c r="B51" s="164"/>
      <c r="C51" s="164"/>
      <c r="D51" s="167"/>
      <c r="E51" s="167"/>
      <c r="F51" s="167"/>
      <c r="G51" s="167"/>
      <c r="H51" s="167"/>
      <c r="I51" s="167"/>
      <c r="J51" s="167"/>
      <c r="K51" s="167"/>
      <c r="L51" s="167"/>
      <c r="M51" s="167"/>
      <c r="N51" s="167"/>
      <c r="O51" s="167"/>
      <c r="P51" s="167"/>
      <c r="Q51" s="167"/>
      <c r="R51" s="166"/>
      <c r="S51" s="167"/>
      <c r="T51" s="168"/>
      <c r="U51" s="166"/>
      <c r="V51" s="167"/>
      <c r="W51" s="168"/>
    </row>
    <row r="52" spans="2:23" ht="15" thickBot="1">
      <c r="B52" s="175"/>
      <c r="C52" s="175"/>
      <c r="D52" s="176"/>
      <c r="E52" s="176"/>
      <c r="F52" s="176"/>
      <c r="G52" s="176"/>
      <c r="H52" s="176"/>
      <c r="I52" s="176"/>
      <c r="J52" s="176"/>
      <c r="K52" s="176"/>
      <c r="L52" s="176"/>
      <c r="M52" s="177" t="s">
        <v>24</v>
      </c>
      <c r="N52" s="176">
        <f>SUM(N29:N50)</f>
        <v>1</v>
      </c>
      <c r="O52" s="176"/>
      <c r="P52" s="176">
        <f>SUM(P29:P50)</f>
        <v>6.199999999999999</v>
      </c>
      <c r="Q52" s="176"/>
      <c r="R52" s="178"/>
      <c r="S52" s="176"/>
      <c r="T52" s="179"/>
      <c r="U52" s="178"/>
      <c r="V52" s="176"/>
      <c r="W52" s="179"/>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8.xml><?xml version="1.0" encoding="utf-8"?>
<worksheet xmlns="http://schemas.openxmlformats.org/spreadsheetml/2006/main" xmlns:r="http://schemas.openxmlformats.org/officeDocument/2006/relationships">
  <dimension ref="B2:W52"/>
  <sheetViews>
    <sheetView zoomScale="70" zoomScaleNormal="70" workbookViewId="0" topLeftCell="A1">
      <selection activeCell="AA50" sqref="AA50"/>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42187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401</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6" t="s">
        <v>335</v>
      </c>
      <c r="D7" s="217"/>
      <c r="E7" s="217"/>
      <c r="F7" s="217"/>
      <c r="G7" s="217"/>
      <c r="H7" s="217"/>
      <c r="I7" s="217"/>
      <c r="J7" s="217"/>
      <c r="K7" s="217"/>
      <c r="L7" s="217"/>
      <c r="M7" s="217"/>
      <c r="N7" s="217"/>
      <c r="O7" s="217"/>
      <c r="P7" s="217"/>
      <c r="Q7" s="217"/>
      <c r="R7" s="218"/>
      <c r="S7" s="36"/>
      <c r="T7" s="36"/>
      <c r="U7" s="36"/>
      <c r="V7" s="36"/>
      <c r="W7" s="39"/>
    </row>
    <row r="8" spans="2:23" ht="15.75" thickBot="1">
      <c r="B8" s="35"/>
      <c r="C8" s="216" t="s">
        <v>336</v>
      </c>
      <c r="D8" s="217"/>
      <c r="E8" s="217"/>
      <c r="F8" s="217"/>
      <c r="G8" s="217"/>
      <c r="H8" s="217"/>
      <c r="I8" s="217"/>
      <c r="J8" s="217"/>
      <c r="K8" s="217"/>
      <c r="L8" s="217"/>
      <c r="M8" s="217"/>
      <c r="N8" s="217"/>
      <c r="O8" s="217"/>
      <c r="P8" s="217"/>
      <c r="Q8" s="217"/>
      <c r="R8" s="218"/>
      <c r="S8" s="36"/>
      <c r="T8" s="36"/>
      <c r="U8" s="36"/>
      <c r="V8" s="36"/>
      <c r="W8" s="39"/>
    </row>
    <row r="9" spans="2:23" ht="22.5" customHeight="1">
      <c r="B9" s="35"/>
      <c r="C9" s="37" t="s">
        <v>1</v>
      </c>
      <c r="D9" s="66" t="str">
        <f>INDEX(BOM!I:I,MATCH($P$3,BOM!$P:$P,0),1)</f>
        <v>            114320-00S</v>
      </c>
      <c r="E9" s="36"/>
      <c r="F9" s="36"/>
      <c r="G9" s="36"/>
      <c r="H9" s="36"/>
      <c r="I9" s="36"/>
      <c r="J9" s="36"/>
      <c r="K9" s="36"/>
      <c r="L9" s="36"/>
      <c r="M9" s="36"/>
      <c r="N9" s="40" t="s">
        <v>2</v>
      </c>
      <c r="O9" s="36"/>
      <c r="P9" s="135" t="str">
        <f>INDEX(BOM!O:O,MATCH($P$3,BOM!$P:$P,0),1)</f>
        <v>11/22/10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ROLL-UP,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116</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114320-00S</v>
      </c>
      <c r="H19" s="29" t="str">
        <f>D11</f>
        <v>ROLL-UP, ADAPTER A-18</v>
      </c>
      <c r="Q19" s="29" t="s">
        <v>352</v>
      </c>
    </row>
    <row r="20" spans="2:17" ht="14.25">
      <c r="B20" s="47"/>
      <c r="D20" s="29" t="s">
        <v>117</v>
      </c>
      <c r="H20" s="29" t="s">
        <v>119</v>
      </c>
      <c r="Q20" s="29" t="s">
        <v>66</v>
      </c>
    </row>
    <row r="21" spans="2:17" ht="14.25">
      <c r="B21" s="47"/>
      <c r="D21" s="29" t="s">
        <v>120</v>
      </c>
      <c r="H21" s="29" t="s">
        <v>121</v>
      </c>
      <c r="Q21" s="29" t="s">
        <v>337</v>
      </c>
    </row>
    <row r="22" spans="2:3" ht="14.25">
      <c r="B22" s="47" t="s">
        <v>11</v>
      </c>
      <c r="C22" s="29" t="s">
        <v>15</v>
      </c>
    </row>
    <row r="23" spans="2:4" ht="14.25">
      <c r="B23" s="47" t="s">
        <v>11</v>
      </c>
      <c r="C23" s="49" t="s">
        <v>13</v>
      </c>
      <c r="D23" s="96"/>
    </row>
    <row r="24" ht="14.25">
      <c r="B24" s="47"/>
    </row>
    <row r="25" spans="2:17" ht="14.25">
      <c r="B25" s="47" t="s">
        <v>11</v>
      </c>
      <c r="C25" s="29" t="s">
        <v>16</v>
      </c>
      <c r="Q25" s="29" t="s">
        <v>4</v>
      </c>
    </row>
    <row r="26" spans="2:17" ht="14.25">
      <c r="B26" s="47"/>
      <c r="C26" s="66" t="str">
        <f>INDEX(BOM!R:R,MATCH($P$3,BOM!$P:$P,0)+1,1)</f>
        <v>ROLL-UP, .250 WALL, 72.25 ID, 48.00 LG</v>
      </c>
      <c r="Q26" s="66">
        <f>INDEX(BOM!M:M,MATCH($P$3,BOM!$P:$P,0)+1,1)</f>
        <v>1</v>
      </c>
    </row>
    <row r="27" spans="2:14" ht="15" thickBot="1">
      <c r="B27" s="47"/>
      <c r="N27" s="104" t="str">
        <f>INDEX(BOM!N:N,MATCH($P$3,BOM!$P:$P,0)+1,1)</f>
        <v>AISI 304/ AISI 304L DUAL CERT PER SA240</v>
      </c>
    </row>
    <row r="28" spans="2:23" ht="15" thickBot="1">
      <c r="B28" s="50" t="s">
        <v>17</v>
      </c>
      <c r="C28" s="51" t="s">
        <v>18</v>
      </c>
      <c r="D28" s="52" t="s">
        <v>19</v>
      </c>
      <c r="E28" s="53"/>
      <c r="F28" s="53"/>
      <c r="G28" s="53"/>
      <c r="H28" s="53"/>
      <c r="I28" s="53"/>
      <c r="J28" s="53"/>
      <c r="K28" s="53"/>
      <c r="L28" s="53"/>
      <c r="M28" s="53"/>
      <c r="N28" s="53" t="s">
        <v>20</v>
      </c>
      <c r="O28" s="53"/>
      <c r="P28" s="53" t="s">
        <v>21</v>
      </c>
      <c r="Q28" s="54"/>
      <c r="R28" s="52"/>
      <c r="S28" s="55" t="s">
        <v>22</v>
      </c>
      <c r="T28" s="54"/>
      <c r="U28" s="53"/>
      <c r="V28" s="55" t="s">
        <v>23</v>
      </c>
      <c r="W28" s="54"/>
    </row>
    <row r="29" spans="2:23" ht="14.25">
      <c r="B29" s="56"/>
      <c r="C29" s="57"/>
      <c r="D29" s="58"/>
      <c r="E29" s="59"/>
      <c r="F29" s="59"/>
      <c r="G29" s="59"/>
      <c r="H29" s="59"/>
      <c r="I29" s="59"/>
      <c r="J29" s="59"/>
      <c r="K29" s="59"/>
      <c r="L29" s="59"/>
      <c r="M29" s="59"/>
      <c r="N29" s="59"/>
      <c r="O29" s="59"/>
      <c r="P29" s="59"/>
      <c r="Q29" s="60"/>
      <c r="R29" s="58"/>
      <c r="S29" s="59"/>
      <c r="T29" s="60"/>
      <c r="U29" s="59"/>
      <c r="V29" s="59"/>
      <c r="W29" s="60"/>
    </row>
    <row r="30" spans="2:23" ht="14.25">
      <c r="B30" s="56">
        <v>10</v>
      </c>
      <c r="C30" s="57">
        <v>46</v>
      </c>
      <c r="D30" s="58" t="s">
        <v>127</v>
      </c>
      <c r="E30" s="59"/>
      <c r="F30" s="59"/>
      <c r="G30" s="59"/>
      <c r="H30" s="59"/>
      <c r="I30" s="59"/>
      <c r="J30" s="59"/>
      <c r="K30" s="59"/>
      <c r="L30" s="59"/>
      <c r="M30" s="59"/>
      <c r="N30" s="59">
        <v>0</v>
      </c>
      <c r="O30" s="59"/>
      <c r="P30" s="59">
        <v>0</v>
      </c>
      <c r="Q30" s="60"/>
      <c r="R30" s="58"/>
      <c r="S30" s="59"/>
      <c r="T30" s="60"/>
      <c r="U30" s="59"/>
      <c r="V30" s="59"/>
      <c r="W30" s="60"/>
    </row>
    <row r="31" spans="2:23" ht="14.25">
      <c r="B31" s="56"/>
      <c r="C31" s="57"/>
      <c r="D31" s="58" t="s">
        <v>264</v>
      </c>
      <c r="E31" s="59"/>
      <c r="F31" s="59"/>
      <c r="G31" s="59"/>
      <c r="H31" s="59"/>
      <c r="I31" s="59"/>
      <c r="J31" s="59"/>
      <c r="K31" s="59"/>
      <c r="L31" s="59"/>
      <c r="M31" s="59"/>
      <c r="N31" s="59"/>
      <c r="O31" s="59"/>
      <c r="P31" s="59"/>
      <c r="Q31" s="60"/>
      <c r="R31" s="58"/>
      <c r="S31" s="59"/>
      <c r="T31" s="60"/>
      <c r="U31" s="59"/>
      <c r="V31" s="59"/>
      <c r="W31" s="60"/>
    </row>
    <row r="32" spans="2:23" ht="14.25">
      <c r="B32" s="61"/>
      <c r="C32" s="62"/>
      <c r="D32" s="35"/>
      <c r="E32" s="36"/>
      <c r="F32" s="36"/>
      <c r="G32" s="36"/>
      <c r="H32" s="36"/>
      <c r="I32" s="36"/>
      <c r="J32" s="36"/>
      <c r="K32" s="36"/>
      <c r="L32" s="36"/>
      <c r="M32" s="36"/>
      <c r="N32" s="36"/>
      <c r="O32" s="36"/>
      <c r="P32" s="36"/>
      <c r="Q32" s="39"/>
      <c r="R32" s="35"/>
      <c r="S32" s="36"/>
      <c r="T32" s="39"/>
      <c r="U32" s="36"/>
      <c r="V32" s="36"/>
      <c r="W32" s="39"/>
    </row>
    <row r="33" spans="2:23" ht="14.25">
      <c r="B33" s="61">
        <v>20</v>
      </c>
      <c r="C33" s="62">
        <v>47</v>
      </c>
      <c r="D33" s="35" t="s">
        <v>378</v>
      </c>
      <c r="E33" s="36"/>
      <c r="F33" s="36"/>
      <c r="G33" s="36"/>
      <c r="H33" s="36"/>
      <c r="I33" s="36"/>
      <c r="J33" s="36"/>
      <c r="K33" s="36"/>
      <c r="L33" s="36"/>
      <c r="M33" s="36"/>
      <c r="N33" s="36">
        <v>0</v>
      </c>
      <c r="O33" s="36"/>
      <c r="P33" s="36">
        <v>0.1</v>
      </c>
      <c r="Q33" s="105"/>
      <c r="R33" s="35"/>
      <c r="S33" s="36"/>
      <c r="T33" s="39"/>
      <c r="U33" s="36"/>
      <c r="V33" s="36"/>
      <c r="W33" s="39"/>
    </row>
    <row r="34" spans="2:23" ht="14.25">
      <c r="B34" s="61"/>
      <c r="C34" s="62"/>
      <c r="D34" s="35"/>
      <c r="E34" s="36"/>
      <c r="F34" s="36"/>
      <c r="G34" s="36"/>
      <c r="H34" s="36"/>
      <c r="I34" s="36"/>
      <c r="J34" s="36"/>
      <c r="K34" s="36"/>
      <c r="L34" s="36"/>
      <c r="M34" s="36"/>
      <c r="N34" s="36"/>
      <c r="O34" s="36"/>
      <c r="P34" s="36"/>
      <c r="Q34" s="39"/>
      <c r="R34" s="35"/>
      <c r="S34" s="36"/>
      <c r="T34" s="39"/>
      <c r="U34" s="36"/>
      <c r="V34" s="36"/>
      <c r="W34" s="39"/>
    </row>
    <row r="35" spans="2:23" ht="14.25">
      <c r="B35" s="56"/>
      <c r="C35" s="57"/>
      <c r="D35" s="58"/>
      <c r="E35" s="59"/>
      <c r="F35" s="59"/>
      <c r="G35" s="59"/>
      <c r="H35" s="59"/>
      <c r="I35" s="59"/>
      <c r="J35" s="59"/>
      <c r="K35" s="59"/>
      <c r="L35" s="59"/>
      <c r="M35" s="59"/>
      <c r="N35" s="59"/>
      <c r="O35" s="59"/>
      <c r="P35" s="59"/>
      <c r="Q35" s="60"/>
      <c r="R35" s="58"/>
      <c r="S35" s="59"/>
      <c r="T35" s="60"/>
      <c r="U35" s="59"/>
      <c r="V35" s="59"/>
      <c r="W35" s="60"/>
    </row>
    <row r="36" spans="2:23" ht="14.25">
      <c r="B36" s="56">
        <v>30</v>
      </c>
      <c r="C36" s="57">
        <v>60</v>
      </c>
      <c r="D36" s="58" t="s">
        <v>334</v>
      </c>
      <c r="E36" s="59"/>
      <c r="F36" s="59"/>
      <c r="G36" s="59"/>
      <c r="H36" s="59"/>
      <c r="I36" s="59"/>
      <c r="J36" s="59"/>
      <c r="K36" s="59"/>
      <c r="L36" s="59"/>
      <c r="M36" s="59"/>
      <c r="N36" s="59">
        <v>0</v>
      </c>
      <c r="O36" s="59"/>
      <c r="P36" s="59">
        <v>0.1</v>
      </c>
      <c r="Q36" s="60"/>
      <c r="R36" s="58"/>
      <c r="S36" s="59"/>
      <c r="T36" s="60"/>
      <c r="U36" s="59"/>
      <c r="V36" s="59"/>
      <c r="W36" s="60"/>
    </row>
    <row r="37" spans="2:23" ht="14.25">
      <c r="B37" s="56"/>
      <c r="C37" s="57"/>
      <c r="D37" s="58"/>
      <c r="E37" s="59"/>
      <c r="F37" s="59"/>
      <c r="G37" s="59"/>
      <c r="H37" s="59"/>
      <c r="I37" s="59"/>
      <c r="J37" s="59"/>
      <c r="K37" s="59"/>
      <c r="L37" s="59"/>
      <c r="M37" s="59"/>
      <c r="N37" s="59"/>
      <c r="O37" s="59"/>
      <c r="P37" s="59"/>
      <c r="Q37" s="60"/>
      <c r="R37" s="58"/>
      <c r="S37" s="59"/>
      <c r="T37" s="60"/>
      <c r="U37" s="59"/>
      <c r="V37" s="59"/>
      <c r="W37" s="60"/>
    </row>
    <row r="38" spans="2:23" ht="14.25">
      <c r="B38" s="61"/>
      <c r="C38" s="62"/>
      <c r="D38" s="35"/>
      <c r="E38" s="36"/>
      <c r="F38" s="36"/>
      <c r="G38" s="36"/>
      <c r="H38" s="36"/>
      <c r="I38" s="36"/>
      <c r="J38" s="36"/>
      <c r="K38" s="36"/>
      <c r="L38" s="36"/>
      <c r="M38" s="36"/>
      <c r="N38" s="36"/>
      <c r="O38" s="36"/>
      <c r="P38" s="36"/>
      <c r="Q38" s="39"/>
      <c r="R38" s="35"/>
      <c r="S38" s="36"/>
      <c r="T38" s="39"/>
      <c r="U38" s="36"/>
      <c r="V38" s="36"/>
      <c r="W38" s="39"/>
    </row>
    <row r="39" spans="2:23" ht="14.25">
      <c r="B39" s="61"/>
      <c r="C39" s="62"/>
      <c r="D39" s="35"/>
      <c r="E39" s="36"/>
      <c r="F39" s="36"/>
      <c r="G39" s="36"/>
      <c r="H39" s="36"/>
      <c r="I39" s="36"/>
      <c r="J39" s="36"/>
      <c r="K39" s="36"/>
      <c r="L39" s="36"/>
      <c r="M39" s="36"/>
      <c r="N39" s="36"/>
      <c r="O39" s="36"/>
      <c r="P39" s="36"/>
      <c r="Q39" s="39"/>
      <c r="R39" s="35"/>
      <c r="S39" s="36"/>
      <c r="T39" s="39"/>
      <c r="U39" s="36"/>
      <c r="V39" s="36"/>
      <c r="W39" s="39"/>
    </row>
    <row r="40" spans="2:23" ht="14.25">
      <c r="B40" s="61"/>
      <c r="C40" s="62"/>
      <c r="D40" s="35"/>
      <c r="E40" s="36"/>
      <c r="F40" s="36"/>
      <c r="G40" s="36"/>
      <c r="H40" s="36"/>
      <c r="I40" s="36"/>
      <c r="J40" s="36"/>
      <c r="K40" s="36"/>
      <c r="L40" s="36"/>
      <c r="M40" s="36"/>
      <c r="N40" s="36"/>
      <c r="O40" s="36"/>
      <c r="P40" s="36"/>
      <c r="Q40" s="39"/>
      <c r="R40" s="35"/>
      <c r="S40" s="36"/>
      <c r="T40" s="39"/>
      <c r="U40" s="36"/>
      <c r="V40" s="36"/>
      <c r="W40" s="39"/>
    </row>
    <row r="41" spans="2:23" ht="14.25">
      <c r="B41" s="56"/>
      <c r="C41" s="57"/>
      <c r="D41" s="58"/>
      <c r="E41" s="59"/>
      <c r="F41" s="59"/>
      <c r="G41" s="59"/>
      <c r="H41" s="59"/>
      <c r="I41" s="59"/>
      <c r="J41" s="59"/>
      <c r="K41" s="59"/>
      <c r="L41" s="59"/>
      <c r="M41" s="59"/>
      <c r="N41" s="59"/>
      <c r="O41" s="59"/>
      <c r="P41" s="59"/>
      <c r="Q41" s="60"/>
      <c r="R41" s="58"/>
      <c r="S41" s="59"/>
      <c r="T41" s="60"/>
      <c r="U41" s="59"/>
      <c r="V41" s="59"/>
      <c r="W41" s="60"/>
    </row>
    <row r="42" spans="2:23" ht="14.25">
      <c r="B42" s="56"/>
      <c r="C42" s="57"/>
      <c r="D42" s="58"/>
      <c r="E42" s="59"/>
      <c r="F42" s="59"/>
      <c r="G42" s="59"/>
      <c r="H42" s="59"/>
      <c r="I42" s="59"/>
      <c r="J42" s="59"/>
      <c r="K42" s="59"/>
      <c r="L42" s="59"/>
      <c r="M42" s="59"/>
      <c r="N42" s="59"/>
      <c r="O42" s="59"/>
      <c r="P42" s="59"/>
      <c r="Q42" s="60"/>
      <c r="R42" s="58"/>
      <c r="S42" s="59"/>
      <c r="T42" s="60"/>
      <c r="U42" s="59"/>
      <c r="V42" s="59"/>
      <c r="W42" s="60"/>
    </row>
    <row r="43" spans="2:23" ht="14.25">
      <c r="B43" s="56"/>
      <c r="C43" s="57"/>
      <c r="D43" s="58"/>
      <c r="E43" s="59"/>
      <c r="F43" s="59"/>
      <c r="G43" s="59"/>
      <c r="H43" s="59"/>
      <c r="I43" s="59"/>
      <c r="J43" s="59"/>
      <c r="K43" s="59"/>
      <c r="L43" s="59"/>
      <c r="M43" s="59"/>
      <c r="N43" s="59"/>
      <c r="O43" s="59"/>
      <c r="P43" s="59"/>
      <c r="Q43" s="60"/>
      <c r="R43" s="58"/>
      <c r="S43" s="59"/>
      <c r="T43" s="60"/>
      <c r="U43" s="59"/>
      <c r="V43" s="59"/>
      <c r="W43" s="60"/>
    </row>
    <row r="44" spans="2:23" ht="14.25">
      <c r="B44" s="61"/>
      <c r="C44" s="62"/>
      <c r="D44" s="35"/>
      <c r="E44" s="36"/>
      <c r="F44" s="36"/>
      <c r="G44" s="36"/>
      <c r="H44" s="36"/>
      <c r="I44" s="36"/>
      <c r="J44" s="36"/>
      <c r="K44" s="36"/>
      <c r="L44" s="36"/>
      <c r="M44" s="36"/>
      <c r="N44" s="36"/>
      <c r="O44" s="36"/>
      <c r="P44" s="36"/>
      <c r="Q44" s="39"/>
      <c r="R44" s="35"/>
      <c r="S44" s="36"/>
      <c r="T44" s="39"/>
      <c r="U44" s="36"/>
      <c r="V44" s="36"/>
      <c r="W44" s="39"/>
    </row>
    <row r="45" spans="2:23" ht="14.25">
      <c r="B45" s="61"/>
      <c r="C45" s="62"/>
      <c r="D45" s="35"/>
      <c r="E45" s="36"/>
      <c r="F45" s="36"/>
      <c r="G45" s="36"/>
      <c r="H45" s="36"/>
      <c r="I45" s="36"/>
      <c r="J45" s="36"/>
      <c r="K45" s="36"/>
      <c r="L45" s="36"/>
      <c r="M45" s="36"/>
      <c r="N45" s="36"/>
      <c r="O45" s="36"/>
      <c r="P45" s="36"/>
      <c r="Q45" s="39"/>
      <c r="R45" s="35"/>
      <c r="S45" s="36"/>
      <c r="T45" s="39"/>
      <c r="U45" s="36"/>
      <c r="V45" s="36"/>
      <c r="W45" s="39"/>
    </row>
    <row r="46" spans="2:23" ht="14.25">
      <c r="B46" s="61"/>
      <c r="C46" s="62"/>
      <c r="D46" s="35"/>
      <c r="E46" s="36"/>
      <c r="F46" s="36"/>
      <c r="G46" s="36"/>
      <c r="H46" s="36"/>
      <c r="I46" s="36"/>
      <c r="J46" s="36"/>
      <c r="K46" s="36"/>
      <c r="L46" s="36"/>
      <c r="M46" s="36"/>
      <c r="N46" s="36"/>
      <c r="O46" s="36"/>
      <c r="P46" s="36"/>
      <c r="Q46" s="39"/>
      <c r="R46" s="35"/>
      <c r="S46" s="36"/>
      <c r="T46" s="39"/>
      <c r="U46" s="36"/>
      <c r="V46" s="36"/>
      <c r="W46" s="39"/>
    </row>
    <row r="47" spans="2:23" ht="14.25">
      <c r="B47" s="56"/>
      <c r="C47" s="57"/>
      <c r="D47" s="58"/>
      <c r="E47" s="59"/>
      <c r="F47" s="59"/>
      <c r="G47" s="59"/>
      <c r="H47" s="59"/>
      <c r="I47" s="59"/>
      <c r="J47" s="59"/>
      <c r="K47" s="59"/>
      <c r="L47" s="59"/>
      <c r="M47" s="59"/>
      <c r="N47" s="59"/>
      <c r="O47" s="59"/>
      <c r="P47" s="59"/>
      <c r="Q47" s="60"/>
      <c r="R47" s="58"/>
      <c r="S47" s="59"/>
      <c r="T47" s="60"/>
      <c r="U47" s="59"/>
      <c r="V47" s="59"/>
      <c r="W47" s="60"/>
    </row>
    <row r="48" spans="2:23" ht="14.25">
      <c r="B48" s="56"/>
      <c r="C48" s="57"/>
      <c r="D48" s="58"/>
      <c r="E48" s="59"/>
      <c r="F48" s="59"/>
      <c r="G48" s="59"/>
      <c r="H48" s="59"/>
      <c r="I48" s="59"/>
      <c r="J48" s="59"/>
      <c r="K48" s="59"/>
      <c r="L48" s="59"/>
      <c r="M48" s="59"/>
      <c r="N48" s="59"/>
      <c r="O48" s="59"/>
      <c r="P48" s="59"/>
      <c r="Q48" s="60"/>
      <c r="R48" s="58"/>
      <c r="S48" s="59"/>
      <c r="T48" s="60"/>
      <c r="U48" s="59"/>
      <c r="V48" s="59"/>
      <c r="W48" s="60"/>
    </row>
    <row r="49" spans="2:23" ht="14.25">
      <c r="B49" s="56"/>
      <c r="C49" s="57"/>
      <c r="D49" s="58"/>
      <c r="E49" s="59"/>
      <c r="F49" s="59"/>
      <c r="G49" s="59"/>
      <c r="H49" s="59"/>
      <c r="I49" s="59"/>
      <c r="J49" s="59"/>
      <c r="K49" s="59"/>
      <c r="L49" s="59"/>
      <c r="M49" s="59"/>
      <c r="N49" s="59"/>
      <c r="O49" s="59"/>
      <c r="P49" s="59"/>
      <c r="Q49" s="60"/>
      <c r="R49" s="58"/>
      <c r="S49" s="59"/>
      <c r="T49" s="60"/>
      <c r="U49" s="59"/>
      <c r="V49" s="59"/>
      <c r="W49" s="60"/>
    </row>
    <row r="50" spans="2:23" ht="14.25">
      <c r="B50" s="61"/>
      <c r="C50" s="62"/>
      <c r="D50" s="35"/>
      <c r="E50" s="36"/>
      <c r="F50" s="36"/>
      <c r="G50" s="36"/>
      <c r="H50" s="36"/>
      <c r="I50" s="36"/>
      <c r="J50" s="36"/>
      <c r="K50" s="36"/>
      <c r="L50" s="36"/>
      <c r="M50" s="36"/>
      <c r="N50" s="36"/>
      <c r="O50" s="36"/>
      <c r="P50" s="36"/>
      <c r="Q50" s="39"/>
      <c r="R50" s="35"/>
      <c r="S50" s="36"/>
      <c r="T50" s="39"/>
      <c r="U50" s="36"/>
      <c r="V50" s="36"/>
      <c r="W50" s="39"/>
    </row>
    <row r="51" spans="2:23" ht="14.25">
      <c r="B51" s="61"/>
      <c r="C51" s="62"/>
      <c r="D51" s="35"/>
      <c r="E51" s="36"/>
      <c r="F51" s="36"/>
      <c r="G51" s="36"/>
      <c r="H51" s="36"/>
      <c r="I51" s="36"/>
      <c r="J51" s="36"/>
      <c r="K51" s="36"/>
      <c r="L51" s="36"/>
      <c r="M51" s="36"/>
      <c r="N51" s="36"/>
      <c r="O51" s="36"/>
      <c r="P51" s="36"/>
      <c r="Q51" s="39"/>
      <c r="R51" s="35"/>
      <c r="S51" s="36"/>
      <c r="T51" s="39"/>
      <c r="U51" s="36"/>
      <c r="V51" s="36"/>
      <c r="W51" s="39"/>
    </row>
    <row r="52" spans="2:23" ht="15" thickBot="1">
      <c r="B52" s="63"/>
      <c r="C52" s="64"/>
      <c r="D52" s="44"/>
      <c r="E52" s="45"/>
      <c r="F52" s="45"/>
      <c r="G52" s="45"/>
      <c r="H52" s="45"/>
      <c r="I52" s="45"/>
      <c r="J52" s="45"/>
      <c r="K52" s="45"/>
      <c r="L52" s="45"/>
      <c r="M52" s="65" t="s">
        <v>24</v>
      </c>
      <c r="N52" s="45">
        <f>SUM(N29:N50)</f>
        <v>0</v>
      </c>
      <c r="O52" s="45"/>
      <c r="P52" s="45">
        <f>SUM(P29:P50)</f>
        <v>0.2</v>
      </c>
      <c r="Q52" s="46"/>
      <c r="R52" s="44"/>
      <c r="S52" s="45"/>
      <c r="T52" s="46"/>
      <c r="U52" s="45"/>
      <c r="V52" s="45"/>
      <c r="W52"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9.xml><?xml version="1.0" encoding="utf-8"?>
<worksheet xmlns="http://schemas.openxmlformats.org/spreadsheetml/2006/main" xmlns:r="http://schemas.openxmlformats.org/officeDocument/2006/relationships">
  <dimension ref="B2:W51"/>
  <sheetViews>
    <sheetView zoomScale="70" zoomScaleNormal="70" workbookViewId="0" topLeftCell="A10">
      <selection activeCell="B42" sqref="B42"/>
    </sheetView>
  </sheetViews>
  <sheetFormatPr defaultColWidth="9.140625" defaultRowHeight="15"/>
  <cols>
    <col min="1" max="1" width="0.85546875" style="29" customWidth="1"/>
    <col min="2" max="3" width="7.28125" style="29" customWidth="1"/>
    <col min="4" max="6" width="3.8515625" style="29" customWidth="1"/>
    <col min="7" max="7" width="4.8515625" style="29" customWidth="1"/>
    <col min="8"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402</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6" t="s">
        <v>335</v>
      </c>
      <c r="D7" s="217"/>
      <c r="E7" s="217"/>
      <c r="F7" s="217"/>
      <c r="G7" s="217"/>
      <c r="H7" s="217"/>
      <c r="I7" s="217"/>
      <c r="J7" s="217"/>
      <c r="K7" s="217"/>
      <c r="L7" s="217"/>
      <c r="M7" s="217"/>
      <c r="N7" s="217"/>
      <c r="O7" s="217"/>
      <c r="P7" s="217"/>
      <c r="Q7" s="217"/>
      <c r="R7" s="218"/>
      <c r="S7" s="36"/>
      <c r="T7" s="36"/>
      <c r="U7" s="36"/>
      <c r="V7" s="36"/>
      <c r="W7" s="39"/>
    </row>
    <row r="8" spans="2:23" ht="15.75" thickBot="1">
      <c r="B8" s="35"/>
      <c r="C8" s="216" t="s">
        <v>336</v>
      </c>
      <c r="D8" s="217"/>
      <c r="E8" s="217"/>
      <c r="F8" s="217"/>
      <c r="G8" s="217"/>
      <c r="H8" s="217"/>
      <c r="I8" s="217"/>
      <c r="J8" s="217"/>
      <c r="K8" s="217"/>
      <c r="L8" s="217"/>
      <c r="M8" s="217"/>
      <c r="N8" s="217"/>
      <c r="O8" s="217"/>
      <c r="P8" s="217"/>
      <c r="Q8" s="217"/>
      <c r="R8" s="218"/>
      <c r="S8" s="36"/>
      <c r="T8" s="36"/>
      <c r="U8" s="36"/>
      <c r="V8" s="36"/>
      <c r="W8" s="39"/>
    </row>
    <row r="9" spans="2:23" ht="22.5" customHeight="1">
      <c r="B9" s="35"/>
      <c r="C9" s="37" t="s">
        <v>1</v>
      </c>
      <c r="D9" s="66" t="str">
        <f>INDEX(BOM!I:I,MATCH($P$3,BOM!$P:$P,0),1)</f>
        <v>            114322-01S</v>
      </c>
      <c r="E9" s="36"/>
      <c r="F9" s="36"/>
      <c r="G9" s="36"/>
      <c r="H9" s="36"/>
      <c r="I9" s="36"/>
      <c r="J9" s="36"/>
      <c r="K9" s="36"/>
      <c r="L9" s="36"/>
      <c r="M9" s="36"/>
      <c r="N9" s="40" t="s">
        <v>2</v>
      </c>
      <c r="O9" s="36"/>
      <c r="P9" s="135" t="str">
        <f>INDEX(BOM!O:O,MATCH($P$3,BOM!$P:$P,0),1)</f>
        <v>11/22/10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STIFFENER,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2</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116</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114322-01S</v>
      </c>
      <c r="H19" s="29" t="str">
        <f>D11</f>
        <v>STIFFENER, ADAPTER A-18</v>
      </c>
      <c r="Q19" s="29" t="s">
        <v>66</v>
      </c>
    </row>
    <row r="20" spans="2:17" ht="14.25">
      <c r="B20" s="47"/>
      <c r="D20" s="29" t="s">
        <v>117</v>
      </c>
      <c r="H20" s="29" t="s">
        <v>119</v>
      </c>
      <c r="Q20" s="29" t="s">
        <v>66</v>
      </c>
    </row>
    <row r="21" spans="2:3" ht="14.25">
      <c r="B21" s="47" t="s">
        <v>11</v>
      </c>
      <c r="C21" s="29" t="s">
        <v>15</v>
      </c>
    </row>
    <row r="22" spans="2:4" ht="14.25">
      <c r="B22" s="47" t="s">
        <v>11</v>
      </c>
      <c r="C22" s="49" t="s">
        <v>13</v>
      </c>
      <c r="D22" s="96"/>
    </row>
    <row r="23" ht="14.25">
      <c r="B23" s="47"/>
    </row>
    <row r="24" spans="2:17" ht="14.25">
      <c r="B24" s="47" t="s">
        <v>11</v>
      </c>
      <c r="C24" s="29" t="s">
        <v>16</v>
      </c>
      <c r="Q24" s="29" t="s">
        <v>4</v>
      </c>
    </row>
    <row r="25" spans="2:17" ht="14.25">
      <c r="B25" s="47"/>
      <c r="C25" s="66" t="str">
        <f>INDEX(BOM!R:R,MATCH($P$3,BOM!$P:$P,0)+1,1)</f>
        <v>PLT, .50 THK, 21.0 WD, 67.88 LG</v>
      </c>
      <c r="Q25" s="66">
        <f>INDEX(BOM!M:M,MATCH($P$3,BOM!$P:$P,0)+1,1)</f>
        <v>2</v>
      </c>
    </row>
    <row r="26" spans="2:14" ht="15" thickBot="1">
      <c r="B26" s="47"/>
      <c r="N26" s="104" t="str">
        <f>INDEX(BOM!N:N,MATCH($P$3,BOM!$P:$P,0)+1,1)</f>
        <v>AISI 304/AISI 304L DUAL CERT PER SA240</v>
      </c>
    </row>
    <row r="27" spans="2:23" ht="15" thickBot="1">
      <c r="B27" s="50" t="s">
        <v>17</v>
      </c>
      <c r="C27" s="51" t="s">
        <v>18</v>
      </c>
      <c r="D27" s="52" t="s">
        <v>19</v>
      </c>
      <c r="E27" s="53"/>
      <c r="F27" s="53"/>
      <c r="G27" s="53"/>
      <c r="H27" s="53"/>
      <c r="I27" s="53"/>
      <c r="J27" s="53"/>
      <c r="K27" s="53"/>
      <c r="L27" s="53"/>
      <c r="M27" s="53"/>
      <c r="N27" s="53" t="s">
        <v>20</v>
      </c>
      <c r="O27" s="53"/>
      <c r="P27" s="53" t="s">
        <v>21</v>
      </c>
      <c r="Q27" s="54"/>
      <c r="R27" s="52"/>
      <c r="S27" s="55" t="s">
        <v>22</v>
      </c>
      <c r="T27" s="54"/>
      <c r="U27" s="53"/>
      <c r="V27" s="55" t="s">
        <v>23</v>
      </c>
      <c r="W27" s="54"/>
    </row>
    <row r="28" spans="2:23" ht="14.25">
      <c r="B28" s="56"/>
      <c r="C28" s="57"/>
      <c r="D28" s="58"/>
      <c r="E28" s="59"/>
      <c r="F28" s="59"/>
      <c r="G28" s="59"/>
      <c r="H28" s="59"/>
      <c r="I28" s="59"/>
      <c r="J28" s="59"/>
      <c r="K28" s="59"/>
      <c r="L28" s="59"/>
      <c r="M28" s="59"/>
      <c r="N28" s="59"/>
      <c r="O28" s="59"/>
      <c r="P28" s="59"/>
      <c r="Q28" s="60"/>
      <c r="R28" s="58"/>
      <c r="S28" s="59"/>
      <c r="T28" s="60"/>
      <c r="U28" s="59"/>
      <c r="V28" s="59"/>
      <c r="W28" s="60"/>
    </row>
    <row r="29" spans="2:23" ht="14.25">
      <c r="B29" s="56">
        <v>10</v>
      </c>
      <c r="C29" s="57">
        <v>60</v>
      </c>
      <c r="D29" s="58" t="s">
        <v>127</v>
      </c>
      <c r="E29" s="59"/>
      <c r="F29" s="59"/>
      <c r="G29" s="59"/>
      <c r="H29" s="59"/>
      <c r="I29" s="59"/>
      <c r="J29" s="59"/>
      <c r="K29" s="59"/>
      <c r="L29" s="59"/>
      <c r="M29" s="59"/>
      <c r="N29" s="59">
        <v>0</v>
      </c>
      <c r="O29" s="59"/>
      <c r="P29" s="59">
        <v>0</v>
      </c>
      <c r="Q29" s="60"/>
      <c r="R29" s="58"/>
      <c r="S29" s="59"/>
      <c r="T29" s="60"/>
      <c r="U29" s="59"/>
      <c r="V29" s="59"/>
      <c r="W29" s="60"/>
    </row>
    <row r="30" spans="2:23" ht="14.25">
      <c r="B30" s="56"/>
      <c r="C30" s="57"/>
      <c r="D30" s="58" t="s">
        <v>264</v>
      </c>
      <c r="E30" s="59"/>
      <c r="F30" s="59"/>
      <c r="G30" s="59"/>
      <c r="H30" s="59"/>
      <c r="I30" s="59"/>
      <c r="J30" s="59"/>
      <c r="K30" s="59"/>
      <c r="L30" s="59"/>
      <c r="M30" s="59"/>
      <c r="N30" s="59"/>
      <c r="O30" s="59"/>
      <c r="P30" s="59"/>
      <c r="Q30" s="60"/>
      <c r="R30" s="58"/>
      <c r="S30" s="59"/>
      <c r="T30" s="60"/>
      <c r="U30" s="59"/>
      <c r="V30" s="59"/>
      <c r="W30" s="60"/>
    </row>
    <row r="31" spans="2:23" ht="14.25">
      <c r="B31" s="61"/>
      <c r="C31" s="62"/>
      <c r="D31" s="35"/>
      <c r="E31" s="36"/>
      <c r="F31" s="36"/>
      <c r="G31" s="36"/>
      <c r="H31" s="36"/>
      <c r="I31" s="36"/>
      <c r="J31" s="36"/>
      <c r="K31" s="36"/>
      <c r="L31" s="36"/>
      <c r="M31" s="36"/>
      <c r="N31" s="36"/>
      <c r="O31" s="36"/>
      <c r="P31" s="36"/>
      <c r="Q31" s="39"/>
      <c r="R31" s="35"/>
      <c r="S31" s="36"/>
      <c r="T31" s="39"/>
      <c r="U31" s="36"/>
      <c r="V31" s="36"/>
      <c r="W31" s="39"/>
    </row>
    <row r="32" spans="2:23" ht="14.25">
      <c r="B32" s="61">
        <v>20</v>
      </c>
      <c r="C32" s="62">
        <v>50</v>
      </c>
      <c r="D32" s="35" t="s">
        <v>131</v>
      </c>
      <c r="E32" s="36"/>
      <c r="F32" s="36"/>
      <c r="G32" s="36"/>
      <c r="H32" s="36"/>
      <c r="I32" s="36"/>
      <c r="J32" s="36"/>
      <c r="K32" s="36"/>
      <c r="L32" s="36"/>
      <c r="M32" s="36"/>
      <c r="N32" s="36">
        <v>0.5</v>
      </c>
      <c r="O32" s="36"/>
      <c r="P32" s="36">
        <v>1</v>
      </c>
      <c r="Q32" s="39"/>
      <c r="R32" s="35"/>
      <c r="S32" s="36"/>
      <c r="T32" s="39"/>
      <c r="U32" s="36"/>
      <c r="V32" s="36"/>
      <c r="W32" s="39"/>
    </row>
    <row r="33" spans="2:23" ht="15">
      <c r="B33" s="61"/>
      <c r="C33" s="62"/>
      <c r="D33" s="35" t="s">
        <v>385</v>
      </c>
      <c r="E33" s="36"/>
      <c r="F33" s="36"/>
      <c r="G33" s="36"/>
      <c r="H33" s="36"/>
      <c r="I33" s="36"/>
      <c r="J33" s="36"/>
      <c r="K33" s="36"/>
      <c r="L33" s="36"/>
      <c r="M33" s="36"/>
      <c r="N33" s="36"/>
      <c r="O33" s="36"/>
      <c r="P33" s="36"/>
      <c r="Q33" s="39"/>
      <c r="R33" s="35"/>
      <c r="S33" s="36"/>
      <c r="T33" s="39"/>
      <c r="U33" s="36"/>
      <c r="V33" s="36"/>
      <c r="W33" s="39"/>
    </row>
    <row r="34" spans="2:23" ht="14.25">
      <c r="B34" s="56"/>
      <c r="C34" s="57"/>
      <c r="D34" s="58"/>
      <c r="E34" s="59"/>
      <c r="F34" s="59"/>
      <c r="G34" s="59"/>
      <c r="H34" s="59"/>
      <c r="I34" s="59"/>
      <c r="J34" s="59"/>
      <c r="K34" s="59"/>
      <c r="L34" s="59"/>
      <c r="M34" s="59"/>
      <c r="N34" s="59"/>
      <c r="O34" s="59"/>
      <c r="P34" s="59"/>
      <c r="Q34" s="60"/>
      <c r="R34" s="58"/>
      <c r="S34" s="59"/>
      <c r="T34" s="60"/>
      <c r="U34" s="59"/>
      <c r="V34" s="59"/>
      <c r="W34" s="60"/>
    </row>
    <row r="35" spans="2:23" ht="14.25">
      <c r="B35" s="56">
        <v>30</v>
      </c>
      <c r="C35" s="57">
        <v>60</v>
      </c>
      <c r="D35" s="58" t="s">
        <v>383</v>
      </c>
      <c r="E35" s="59"/>
      <c r="F35" s="59"/>
      <c r="G35" s="59"/>
      <c r="H35" s="59"/>
      <c r="I35" s="59"/>
      <c r="J35" s="59"/>
      <c r="K35" s="59"/>
      <c r="L35" s="59"/>
      <c r="M35" s="59"/>
      <c r="N35" s="59">
        <v>0</v>
      </c>
      <c r="O35" s="59"/>
      <c r="P35" s="59">
        <v>0</v>
      </c>
      <c r="Q35" s="60"/>
      <c r="R35" s="58"/>
      <c r="S35" s="59"/>
      <c r="T35" s="60"/>
      <c r="U35" s="59"/>
      <c r="V35" s="59"/>
      <c r="W35" s="60"/>
    </row>
    <row r="36" spans="2:23" ht="14.25">
      <c r="B36" s="56"/>
      <c r="C36" s="57"/>
      <c r="D36" s="58"/>
      <c r="E36" s="59"/>
      <c r="F36" s="59"/>
      <c r="G36" s="59"/>
      <c r="H36" s="59"/>
      <c r="I36" s="59"/>
      <c r="J36" s="59"/>
      <c r="K36" s="59"/>
      <c r="L36" s="59"/>
      <c r="M36" s="59"/>
      <c r="N36" s="59"/>
      <c r="O36" s="59"/>
      <c r="P36" s="59"/>
      <c r="Q36" s="60"/>
      <c r="R36" s="58"/>
      <c r="S36" s="59"/>
      <c r="T36" s="60"/>
      <c r="U36" s="59"/>
      <c r="V36" s="59"/>
      <c r="W36" s="60"/>
    </row>
    <row r="37" spans="2:23" ht="14.25">
      <c r="B37" s="61"/>
      <c r="C37" s="62"/>
      <c r="D37" s="35"/>
      <c r="E37" s="36"/>
      <c r="F37" s="36"/>
      <c r="G37" s="36"/>
      <c r="H37" s="36"/>
      <c r="I37" s="36"/>
      <c r="J37" s="36"/>
      <c r="K37" s="36"/>
      <c r="L37" s="36"/>
      <c r="M37" s="36"/>
      <c r="N37" s="36"/>
      <c r="O37" s="36"/>
      <c r="P37" s="36"/>
      <c r="Q37" s="39"/>
      <c r="R37" s="35"/>
      <c r="S37" s="36"/>
      <c r="T37" s="39"/>
      <c r="U37" s="36"/>
      <c r="V37" s="36"/>
      <c r="W37" s="39"/>
    </row>
    <row r="38" spans="2:23" ht="14.25">
      <c r="B38" s="61">
        <v>40</v>
      </c>
      <c r="C38" s="62">
        <v>1</v>
      </c>
      <c r="D38" s="35" t="s">
        <v>384</v>
      </c>
      <c r="E38" s="36"/>
      <c r="F38" s="36"/>
      <c r="G38" s="36"/>
      <c r="H38" s="36"/>
      <c r="I38" s="36"/>
      <c r="J38" s="36"/>
      <c r="K38" s="36"/>
      <c r="L38" s="36"/>
      <c r="M38" s="36"/>
      <c r="N38" s="36">
        <v>0.5</v>
      </c>
      <c r="O38" s="36"/>
      <c r="P38" s="36">
        <v>1</v>
      </c>
      <c r="Q38" s="39"/>
      <c r="R38" s="35"/>
      <c r="S38" s="36"/>
      <c r="T38" s="39"/>
      <c r="U38" s="36"/>
      <c r="V38" s="36"/>
      <c r="W38" s="39"/>
    </row>
    <row r="39" spans="2:23" ht="15">
      <c r="B39" s="61"/>
      <c r="C39" s="62"/>
      <c r="D39" s="35" t="s">
        <v>386</v>
      </c>
      <c r="E39" s="36"/>
      <c r="F39" s="36"/>
      <c r="G39" s="36"/>
      <c r="H39" s="36"/>
      <c r="I39" s="36"/>
      <c r="J39" s="36"/>
      <c r="K39" s="36"/>
      <c r="L39" s="36"/>
      <c r="M39" s="36"/>
      <c r="N39" s="36"/>
      <c r="O39" s="36"/>
      <c r="P39" s="36"/>
      <c r="Q39" s="39"/>
      <c r="R39" s="35"/>
      <c r="S39" s="36"/>
      <c r="T39" s="39"/>
      <c r="U39" s="36"/>
      <c r="V39" s="36"/>
      <c r="W39" s="39"/>
    </row>
    <row r="40" spans="2:23" ht="14.25">
      <c r="B40" s="56"/>
      <c r="C40" s="57"/>
      <c r="D40" s="58"/>
      <c r="E40" s="59"/>
      <c r="F40" s="59"/>
      <c r="G40" s="59"/>
      <c r="H40" s="59"/>
      <c r="I40" s="59"/>
      <c r="J40" s="59"/>
      <c r="K40" s="59"/>
      <c r="L40" s="59"/>
      <c r="M40" s="59"/>
      <c r="N40" s="59"/>
      <c r="O40" s="59"/>
      <c r="P40" s="59"/>
      <c r="Q40" s="60"/>
      <c r="R40" s="58"/>
      <c r="S40" s="59"/>
      <c r="T40" s="60"/>
      <c r="U40" s="59"/>
      <c r="V40" s="59"/>
      <c r="W40" s="60"/>
    </row>
    <row r="41" spans="2:23" ht="14.25">
      <c r="B41" s="56">
        <v>50</v>
      </c>
      <c r="C41" s="57">
        <v>60</v>
      </c>
      <c r="D41" s="58" t="s">
        <v>387</v>
      </c>
      <c r="E41" s="59"/>
      <c r="F41" s="59"/>
      <c r="G41" s="59"/>
      <c r="H41" s="59"/>
      <c r="I41" s="59"/>
      <c r="J41" s="59"/>
      <c r="K41" s="59"/>
      <c r="L41" s="59"/>
      <c r="M41" s="59"/>
      <c r="N41" s="59">
        <v>0</v>
      </c>
      <c r="O41" s="59"/>
      <c r="P41" s="59">
        <v>0</v>
      </c>
      <c r="Q41" s="60"/>
      <c r="R41" s="58"/>
      <c r="S41" s="59"/>
      <c r="T41" s="60"/>
      <c r="U41" s="59"/>
      <c r="V41" s="59"/>
      <c r="W41" s="60"/>
    </row>
    <row r="42" spans="2:23" ht="14.25">
      <c r="B42" s="56"/>
      <c r="C42" s="57"/>
      <c r="D42" s="58"/>
      <c r="E42" s="59"/>
      <c r="F42" s="59"/>
      <c r="G42" s="59"/>
      <c r="H42" s="59"/>
      <c r="I42" s="59"/>
      <c r="J42" s="59"/>
      <c r="K42" s="59"/>
      <c r="L42" s="59"/>
      <c r="M42" s="59"/>
      <c r="N42" s="59"/>
      <c r="O42" s="59"/>
      <c r="P42" s="59"/>
      <c r="Q42" s="60"/>
      <c r="R42" s="58"/>
      <c r="S42" s="59"/>
      <c r="T42" s="60"/>
      <c r="U42" s="59"/>
      <c r="V42" s="59"/>
      <c r="W42" s="60"/>
    </row>
    <row r="43" spans="2:23" ht="14.25">
      <c r="B43" s="61"/>
      <c r="C43" s="62"/>
      <c r="D43" s="35"/>
      <c r="E43" s="36"/>
      <c r="F43" s="36"/>
      <c r="G43" s="36"/>
      <c r="H43" s="36"/>
      <c r="I43" s="36"/>
      <c r="J43" s="36"/>
      <c r="K43" s="36"/>
      <c r="L43" s="36"/>
      <c r="M43" s="36"/>
      <c r="N43" s="36"/>
      <c r="O43" s="36"/>
      <c r="P43" s="36"/>
      <c r="Q43" s="39"/>
      <c r="R43" s="35"/>
      <c r="S43" s="36"/>
      <c r="T43" s="39"/>
      <c r="U43" s="36"/>
      <c r="V43" s="36"/>
      <c r="W43" s="39"/>
    </row>
    <row r="44" spans="2:23" ht="14.25">
      <c r="B44" s="61"/>
      <c r="C44" s="62"/>
      <c r="D44" s="35"/>
      <c r="E44" s="36"/>
      <c r="F44" s="36"/>
      <c r="G44" s="36"/>
      <c r="H44" s="36"/>
      <c r="I44" s="36"/>
      <c r="J44" s="36"/>
      <c r="K44" s="36"/>
      <c r="L44" s="36"/>
      <c r="M44" s="36"/>
      <c r="N44" s="36"/>
      <c r="O44" s="36"/>
      <c r="P44" s="36"/>
      <c r="Q44" s="39"/>
      <c r="R44" s="35"/>
      <c r="S44" s="36"/>
      <c r="T44" s="39"/>
      <c r="U44" s="36"/>
      <c r="V44" s="36"/>
      <c r="W44" s="39"/>
    </row>
    <row r="45" spans="2:23" ht="14.25">
      <c r="B45" s="61"/>
      <c r="C45" s="62"/>
      <c r="D45" s="35"/>
      <c r="E45" s="36"/>
      <c r="F45" s="36"/>
      <c r="G45" s="36"/>
      <c r="H45" s="36"/>
      <c r="I45" s="36"/>
      <c r="J45" s="36"/>
      <c r="K45" s="36"/>
      <c r="L45" s="36"/>
      <c r="M45" s="36"/>
      <c r="N45" s="36"/>
      <c r="O45" s="36"/>
      <c r="P45" s="36"/>
      <c r="Q45" s="39"/>
      <c r="R45" s="35"/>
      <c r="S45" s="36"/>
      <c r="T45" s="39"/>
      <c r="U45" s="36"/>
      <c r="V45" s="36"/>
      <c r="W45" s="39"/>
    </row>
    <row r="46" spans="2:23" ht="14.25">
      <c r="B46" s="56"/>
      <c r="C46" s="57"/>
      <c r="D46" s="58"/>
      <c r="E46" s="59"/>
      <c r="F46" s="59"/>
      <c r="G46" s="59"/>
      <c r="H46" s="59"/>
      <c r="I46" s="59"/>
      <c r="J46" s="59"/>
      <c r="K46" s="59"/>
      <c r="L46" s="59"/>
      <c r="M46" s="59"/>
      <c r="N46" s="59"/>
      <c r="O46" s="59"/>
      <c r="P46" s="59"/>
      <c r="Q46" s="60"/>
      <c r="R46" s="58"/>
      <c r="S46" s="59"/>
      <c r="T46" s="60"/>
      <c r="U46" s="59"/>
      <c r="V46" s="59"/>
      <c r="W46" s="60"/>
    </row>
    <row r="47" spans="2:23" ht="14.25">
      <c r="B47" s="56"/>
      <c r="C47" s="57"/>
      <c r="D47" s="58"/>
      <c r="E47" s="59"/>
      <c r="F47" s="59"/>
      <c r="G47" s="59"/>
      <c r="H47" s="59"/>
      <c r="I47" s="59"/>
      <c r="J47" s="59"/>
      <c r="K47" s="59"/>
      <c r="L47" s="59"/>
      <c r="M47" s="59"/>
      <c r="N47" s="59"/>
      <c r="O47" s="59"/>
      <c r="P47" s="59"/>
      <c r="Q47" s="60"/>
      <c r="R47" s="58"/>
      <c r="S47" s="59"/>
      <c r="T47" s="60"/>
      <c r="U47" s="59"/>
      <c r="V47" s="59"/>
      <c r="W47" s="60"/>
    </row>
    <row r="48" spans="2:23" ht="14.25">
      <c r="B48" s="56"/>
      <c r="C48" s="57"/>
      <c r="D48" s="58"/>
      <c r="E48" s="59"/>
      <c r="F48" s="59"/>
      <c r="G48" s="59"/>
      <c r="H48" s="59"/>
      <c r="I48" s="59"/>
      <c r="J48" s="59"/>
      <c r="K48" s="59"/>
      <c r="L48" s="59"/>
      <c r="M48" s="59"/>
      <c r="N48" s="59"/>
      <c r="O48" s="59"/>
      <c r="P48" s="59"/>
      <c r="Q48" s="60"/>
      <c r="R48" s="58"/>
      <c r="S48" s="59"/>
      <c r="T48" s="60"/>
      <c r="U48" s="59"/>
      <c r="V48" s="59"/>
      <c r="W48" s="60"/>
    </row>
    <row r="49" spans="2:23" ht="14.25">
      <c r="B49" s="61"/>
      <c r="C49" s="62"/>
      <c r="D49" s="35"/>
      <c r="E49" s="36"/>
      <c r="F49" s="36"/>
      <c r="G49" s="36"/>
      <c r="H49" s="36"/>
      <c r="I49" s="36"/>
      <c r="J49" s="36"/>
      <c r="K49" s="36"/>
      <c r="L49" s="36"/>
      <c r="M49" s="36"/>
      <c r="N49" s="36"/>
      <c r="O49" s="36"/>
      <c r="P49" s="36"/>
      <c r="Q49" s="39"/>
      <c r="R49" s="35"/>
      <c r="S49" s="36"/>
      <c r="T49" s="39"/>
      <c r="U49" s="36"/>
      <c r="V49" s="36"/>
      <c r="W49" s="39"/>
    </row>
    <row r="50" spans="2:23" ht="14.25">
      <c r="B50" s="61"/>
      <c r="C50" s="62"/>
      <c r="D50" s="35"/>
      <c r="E50" s="36"/>
      <c r="F50" s="36"/>
      <c r="G50" s="36"/>
      <c r="H50" s="36"/>
      <c r="I50" s="36"/>
      <c r="J50" s="36"/>
      <c r="K50" s="36"/>
      <c r="L50" s="36"/>
      <c r="M50" s="36"/>
      <c r="N50" s="36"/>
      <c r="O50" s="36"/>
      <c r="P50" s="36"/>
      <c r="Q50" s="39"/>
      <c r="R50" s="35"/>
      <c r="S50" s="36"/>
      <c r="T50" s="39"/>
      <c r="U50" s="36"/>
      <c r="V50" s="36"/>
      <c r="W50" s="39"/>
    </row>
    <row r="51" spans="2:23" ht="15" thickBot="1">
      <c r="B51" s="63"/>
      <c r="C51" s="64"/>
      <c r="D51" s="44"/>
      <c r="E51" s="45"/>
      <c r="F51" s="45"/>
      <c r="G51" s="45"/>
      <c r="H51" s="45"/>
      <c r="I51" s="45"/>
      <c r="J51" s="45"/>
      <c r="K51" s="45"/>
      <c r="L51" s="45"/>
      <c r="M51" s="65" t="s">
        <v>24</v>
      </c>
      <c r="N51" s="45">
        <f>SUM(N28:N49)</f>
        <v>1</v>
      </c>
      <c r="O51" s="45"/>
      <c r="P51" s="45">
        <f>SUM(P28:P49)</f>
        <v>2</v>
      </c>
      <c r="Q51" s="46"/>
      <c r="R51" s="44"/>
      <c r="S51" s="45"/>
      <c r="T51" s="46"/>
      <c r="U51" s="45"/>
      <c r="V51" s="45"/>
      <c r="W51"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Wong</dc:creator>
  <cp:keywords/>
  <dc:description/>
  <cp:lastModifiedBy>Kevin Mandeville</cp:lastModifiedBy>
  <cp:lastPrinted>2010-08-23T22:42:23Z</cp:lastPrinted>
  <dcterms:created xsi:type="dcterms:W3CDTF">2009-06-26T13:44:35Z</dcterms:created>
  <dcterms:modified xsi:type="dcterms:W3CDTF">2010-08-27T01:08:11Z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umber">
    <vt:lpwstr>113154-00</vt:lpwstr>
  </property>
  <property fmtid="{D5CDD505-2E9C-101B-9397-08002B2CF9AE}" pid="3" name="Description">
    <vt:lpwstr>BOM</vt:lpwstr>
  </property>
  <property fmtid="{D5CDD505-2E9C-101B-9397-08002B2CF9AE}" pid="4" name="Revision">
    <vt:lpwstr>-</vt:lpwstr>
  </property>
  <property fmtid="{D5CDD505-2E9C-101B-9397-08002B2CF9AE}" pid="5" name="Author">
    <vt:lpwstr>RandyW</vt:lpwstr>
  </property>
  <property fmtid="{D5CDD505-2E9C-101B-9397-08002B2CF9AE}" pid="6" name="Project">
    <vt:lpwstr>113154-00</vt:lpwstr>
  </property>
  <property fmtid="{D5CDD505-2E9C-101B-9397-08002B2CF9AE}" pid="7" name="Status">
    <vt:lpwstr/>
  </property>
  <property fmtid="{D5CDD505-2E9C-101B-9397-08002B2CF9AE}" pid="8" name="FinishSize">
    <vt:lpwstr/>
  </property>
  <property fmtid="{D5CDD505-2E9C-101B-9397-08002B2CF9AE}" pid="9" name="PDMWorksDCI">
    <vt:lpwstr>1256071138</vt:lpwstr>
  </property>
</Properties>
</file>