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<sst xmlns="http://schemas.openxmlformats.org/spreadsheetml/2006/main" count="140" uniqueCount="74">
  <si>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</si>
  <si>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</si>
  <si>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</si>
  <si>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</si>
  <si>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</si>
  <si>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</si>
  <si>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</si>
  <si>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</si>
  <si>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</si>
  <si>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</si>
  <si>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</si>
  <si>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</si>
  <si>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</si>
  <si>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</si>
  <si>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</si>
  <si>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</si>
  <si>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</si>
  <si>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</si>
  <si>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</si>
  <si>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</si>
  <si>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</si>
  <si>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</si>
  <si>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</si>
  <si>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</si>
  <si>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</si>
  <si>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</si>
  <si>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</si>
  <si>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1b. LOWER BLADES</t>
  </si>
  <si>
    <t>mm</t>
  </si>
  <si>
    <r>
      <t>INTERNAL MODE</t>
    </r>
    <r>
      <rPr>
        <sz val="10"/>
        <rFont val="Arial"/>
        <family val="0"/>
      </rPr>
      <t xml:space="preserve"> (SCALLED FROM ORIGINAL BLADE)</t>
    </r>
  </si>
  <si>
    <r>
      <t xml:space="preserve">INTERNAL MODE </t>
    </r>
    <r>
      <rPr>
        <sz val="10"/>
        <rFont val="Arial"/>
        <family val="0"/>
      </rPr>
      <t>(SCALLED FROM ORIGINAL  BLADE)</t>
    </r>
  </si>
  <si>
    <t>KEY: - INPUT BLUE</t>
  </si>
  <si>
    <t xml:space="preserve">          OUTPUT RED</t>
  </si>
  <si>
    <t>FOR USE WITH A TRIPLE PENDULUM</t>
  </si>
  <si>
    <t>Length,L</t>
  </si>
  <si>
    <t>R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</si>
  <si>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</si>
  <si>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</si>
  <si>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</si>
  <si>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</si>
  <si>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</si>
  <si>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MEASURED</t>
  </si>
  <si>
    <t>deflection</t>
  </si>
  <si>
    <t>cross-sectional</t>
  </si>
  <si>
    <t>Load</t>
  </si>
  <si>
    <t>inferred shape factor</t>
  </si>
  <si>
    <t>large width</t>
  </si>
  <si>
    <t>small width</t>
  </si>
  <si>
    <t>ratio of width, beta</t>
  </si>
  <si>
    <t>1.3    194    140</t>
  </si>
  <si>
    <t>shape / radius / deflection</t>
  </si>
  <si>
    <t>19th April: Norna and Calum using inferred</t>
  </si>
  <si>
    <t xml:space="preserve">result of the GEO-SR blades - Stefan </t>
  </si>
  <si>
    <t>inch</t>
  </si>
  <si>
    <t>updated 10 Oct 2008 NAR</t>
  </si>
  <si>
    <t>updated 13 March 2009 NAR</t>
  </si>
  <si>
    <t>lower blades, high stress</t>
  </si>
  <si>
    <t>NAR and CIT</t>
  </si>
  <si>
    <t>further updated 30 March 2009 - lower blades</t>
  </si>
  <si>
    <t>NAR</t>
  </si>
  <si>
    <t>Further updated 8th October 2009 revised masses from M Meyer SW design</t>
  </si>
  <si>
    <t>1.CALCULATION OF VARIOUS BLADE PARAMETERS,</t>
  </si>
  <si>
    <t>HSTS BLADES</t>
  </si>
  <si>
    <t>used for IMC blade prototypes</t>
  </si>
  <si>
    <t>radius from R=EI/M</t>
  </si>
  <si>
    <t>where M =Pl</t>
  </si>
  <si>
    <t>Further updated June 2010 for production blades.</t>
  </si>
  <si>
    <t>T1000352-v2</t>
  </si>
  <si>
    <t>v2 - updated max stress</t>
  </si>
  <si>
    <t>this is for one degree wedge which is lighter</t>
  </si>
  <si>
    <t xml:space="preserve"> version of HSTS. 0.5 deg wedge mass is 20gm heavier.</t>
  </si>
  <si>
    <t>Can adjust m2 to keep overall mass same</t>
  </si>
  <si>
    <t>v3 updated 6 Aug2010</t>
  </si>
  <si>
    <t>comment on m3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</si>
</sst>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  <numFmt numFmtId="192" formatCode="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sz val="9.25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1" fontId="0" fillId="0" borderId="5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1" fontId="1" fillId="0" borderId="2" xfId="15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2" xfId="15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171" fontId="0" fillId="0" borderId="0" xfId="15" applyAlignment="1">
      <alignment/>
    </xf>
    <xf numFmtId="0" fontId="3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11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0" fontId="0" fillId="0" borderId="0" xfId="15" applyNumberFormat="1" applyBorder="1" applyAlignment="1">
      <alignment/>
    </xf>
    <xf numFmtId="179" fontId="1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1" fontId="0" fillId="0" borderId="0" xfId="15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178" fontId="2" fillId="0" borderId="0" xfId="0" applyNumberFormat="1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Sheet1!$A$66:$A$72</c:f>
              <c:numCache>
                <c:ptCount val="7"/>
              </c:numCache>
            </c:numRef>
          </c:cat>
          <c:val>
            <c:numRef>
              <c:f>Sheet1!$B$66:$B$72</c:f>
              <c:numCache>
                <c:ptCount val="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Sheet1!$A$66:$A$72</c:f>
              <c:numCache>
                <c:ptCount val="7"/>
              </c:numCache>
            </c:numRef>
          </c:cat>
          <c:val>
            <c:numRef>
              <c:f>Sheet1!$D$67:$D$73</c:f>
              <c:numCache>
                <c:ptCount val="7"/>
              </c:numCache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8671"/>
        <c:crosses val="autoZero"/>
        <c:auto val="1"/>
        <c:lblOffset val="100"/>
        <c:noMultiLvlLbl val="0"/>
      </c:catAx>
      <c:valAx>
        <c:axId val="15998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Sheet1!$M$11:$M$38</c:f>
              <c:numCache>
                <c:ptCount val="28"/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Sheet1!$N$11:$N$38</c:f>
              <c:numCache>
                <c:ptCount val="28"/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Sheet1!$L$11:$L$38</c:f>
              <c:numCache>
                <c:ptCount val="28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</c:numCache>
            </c:numRef>
          </c:xVal>
          <c:yVal>
            <c:numRef>
              <c:f>Sheet1!$O$11:$O$38</c:f>
              <c:numCache>
                <c:ptCount val="28"/>
                <c:pt idx="0">
                  <c:v>0.04403441642838679</c:v>
                </c:pt>
                <c:pt idx="1">
                  <c:v>43.83612117489568</c:v>
                </c:pt>
                <c:pt idx="2">
                  <c:v>12.155985452811565</c:v>
                </c:pt>
                <c:pt idx="3">
                  <c:v>11.396117055984847</c:v>
                </c:pt>
                <c:pt idx="4">
                  <c:v>64.13881015319535</c:v>
                </c:pt>
                <c:pt idx="5">
                  <c:v>114.52322963192682</c:v>
                </c:pt>
                <c:pt idx="6">
                  <c:v>148.62555035333094</c:v>
                </c:pt>
                <c:pt idx="7">
                  <c:v>168.29862386422843</c:v>
                </c:pt>
                <c:pt idx="8">
                  <c:v>177.91009256734418</c:v>
                </c:pt>
                <c:pt idx="9">
                  <c:v>181.06145028798753</c:v>
                </c:pt>
                <c:pt idx="10">
                  <c:v>180.22938736762657</c:v>
                </c:pt>
                <c:pt idx="11">
                  <c:v>177.0183545683928</c:v>
                </c:pt>
                <c:pt idx="12">
                  <c:v>172.44493819067628</c:v>
                </c:pt>
                <c:pt idx="13">
                  <c:v>167.14749917408767</c:v>
                </c:pt>
                <c:pt idx="14">
                  <c:v>161.52464092636092</c:v>
                </c:pt>
                <c:pt idx="15">
                  <c:v>155.82334347264188</c:v>
                </c:pt>
                <c:pt idx="16">
                  <c:v>150.19446798014042</c:v>
                </c:pt>
                <c:pt idx="17">
                  <c:v>144.72773064736876</c:v>
                </c:pt>
                <c:pt idx="18">
                  <c:v>139.47385782385595</c:v>
                </c:pt>
              </c:numCache>
            </c:numRef>
          </c:yVal>
          <c:smooth val="1"/>
        </c:ser>
        <c:axId val="9770312"/>
        <c:axId val="20823945"/>
      </c:scatterChart>
      <c:val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23945"/>
        <c:crosses val="autoZero"/>
        <c:crossBetween val="midCat"/>
        <c:dispUnits/>
      </c:valAx>
      <c:valAx>
        <c:axId val="20823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0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1</xdr:row>
      <xdr:rowOff>47625</xdr:rowOff>
    </xdr:from>
    <xdr:to>
      <xdr:col>24</xdr:col>
      <xdr:colOff>390525</xdr:colOff>
      <xdr:row>16</xdr:row>
      <xdr:rowOff>38100</xdr:rowOff>
    </xdr:to>
    <xdr:graphicFrame>
      <xdr:nvGraphicFramePr>
        <xdr:cNvPr id="1" name="Chart 5"/>
        <xdr:cNvGraphicFramePr/>
      </xdr:nvGraphicFramePr>
      <xdr:xfrm>
        <a:off x="14925675" y="314325"/>
        <a:ext cx="4810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20.00390625" style="0" customWidth="1"/>
    <col min="2" max="2" width="11.8515625" style="0" customWidth="1"/>
    <col min="3" max="3" width="8.57421875" style="0" customWidth="1"/>
    <col min="4" max="4" width="21.57421875" style="0" customWidth="1"/>
    <col min="5" max="5" width="22.421875" style="0" customWidth="1"/>
    <col min="6" max="6" width="16.421875" style="0" customWidth="1"/>
    <col min="7" max="7" width="14.00390625" style="0" customWidth="1"/>
    <col min="8" max="8" width="8.8515625" style="0" customWidth="1"/>
    <col min="10" max="11" width="12.421875" style="0" customWidth="1"/>
    <col min="12" max="12" width="11.57421875" style="0" customWidth="1"/>
    <col min="13" max="13" width="10.28125" style="0" customWidth="1"/>
    <col min="14" max="14" width="11.28125" style="0" customWidth="1"/>
    <col min="20" max="20" width="11.00390625" style="0" bestFit="1" customWidth="1"/>
    <col min="22" max="22" width="15.140625" style="0" customWidth="1"/>
  </cols>
  <sheetData>
    <row r="1" spans="1:8" ht="21" thickBot="1">
      <c r="A1" t="s">
        <v>33</v>
      </c>
      <c r="D1" s="89" t="s">
        <v>62</v>
      </c>
      <c r="E1" s="91" t="s">
        <v>67</v>
      </c>
      <c r="H1" s="32"/>
    </row>
    <row r="2" spans="1:8" ht="12.75">
      <c r="A2" t="s">
        <v>54</v>
      </c>
      <c r="G2" s="33" t="s">
        <v>31</v>
      </c>
      <c r="H2" s="34"/>
    </row>
    <row r="3" spans="5:13" ht="13.5" thickBot="1">
      <c r="E3" t="s">
        <v>68</v>
      </c>
      <c r="G3" s="35" t="s">
        <v>32</v>
      </c>
      <c r="H3" s="36"/>
      <c r="M3" t="s">
        <v>36</v>
      </c>
    </row>
    <row r="4" spans="1:19" ht="12.75">
      <c r="A4" s="4" t="s">
        <v>61</v>
      </c>
      <c r="E4" s="93">
        <v>40391</v>
      </c>
      <c r="S4" s="4"/>
    </row>
    <row r="5" spans="1:19" ht="12.75">
      <c r="A5" s="80" t="s">
        <v>55</v>
      </c>
      <c r="B5" s="81"/>
      <c r="C5" s="81" t="s">
        <v>56</v>
      </c>
      <c r="D5" s="81"/>
      <c r="E5" t="s">
        <v>72</v>
      </c>
      <c r="F5" s="81" t="s">
        <v>73</v>
      </c>
      <c r="M5" t="s">
        <v>37</v>
      </c>
      <c r="S5" s="4"/>
    </row>
    <row r="6" spans="1:19" ht="15.75">
      <c r="A6" s="75" t="s">
        <v>58</v>
      </c>
      <c r="B6" s="75"/>
      <c r="C6" s="75"/>
      <c r="D6" s="87"/>
      <c r="E6" s="75" t="s">
        <v>57</v>
      </c>
      <c r="S6" s="4"/>
    </row>
    <row r="7" spans="1:19" ht="15.75">
      <c r="A7" s="75" t="s">
        <v>60</v>
      </c>
      <c r="F7" s="4" t="s">
        <v>59</v>
      </c>
      <c r="G7" s="18"/>
      <c r="M7" t="s">
        <v>34</v>
      </c>
      <c r="N7">
        <f>B13*10</f>
        <v>250</v>
      </c>
      <c r="O7" t="s">
        <v>28</v>
      </c>
      <c r="S7" s="4"/>
    </row>
    <row r="8" spans="1:16" ht="23.25">
      <c r="A8" s="88" t="s">
        <v>66</v>
      </c>
      <c r="F8" s="4" t="s">
        <v>59</v>
      </c>
      <c r="H8" s="22"/>
      <c r="M8" t="s">
        <v>38</v>
      </c>
      <c r="N8" s="57">
        <f>G18*10</f>
        <v>222.64621916909124</v>
      </c>
      <c r="O8" t="s">
        <v>28</v>
      </c>
      <c r="P8" s="3"/>
    </row>
    <row r="9" spans="14:15" ht="12.75">
      <c r="N9" s="3"/>
      <c r="O9" s="58" t="s">
        <v>40</v>
      </c>
    </row>
    <row r="10" spans="1:15" ht="12.75">
      <c r="A10" s="4" t="s">
        <v>22</v>
      </c>
      <c r="L10" t="s">
        <v>35</v>
      </c>
      <c r="M10" t="s">
        <v>28</v>
      </c>
      <c r="N10" t="s">
        <v>39</v>
      </c>
      <c r="O10" t="s">
        <v>28</v>
      </c>
    </row>
    <row r="11" spans="12:15" ht="12.75">
      <c r="L11">
        <v>20</v>
      </c>
      <c r="O11">
        <f>L11*(1-COS($N$7/L11))</f>
        <v>0.04403441642838679</v>
      </c>
    </row>
    <row r="12" spans="1:20" ht="12.75">
      <c r="A12" t="s">
        <v>0</v>
      </c>
      <c r="B12" s="3">
        <v>1.3</v>
      </c>
      <c r="C12" s="3" t="s">
        <v>28</v>
      </c>
      <c r="D12">
        <f>B12/1000</f>
        <v>0.0013</v>
      </c>
      <c r="E12" t="s">
        <v>11</v>
      </c>
      <c r="F12" t="s">
        <v>14</v>
      </c>
      <c r="G12" s="5">
        <f>(B18+B19+B20)/B21</f>
        <v>4.483</v>
      </c>
      <c r="H12" s="5" t="s">
        <v>15</v>
      </c>
      <c r="L12">
        <v>30</v>
      </c>
      <c r="N12" s="3"/>
      <c r="O12">
        <f aca="true" t="shared" si="0" ref="O12:O26">L12*(1-COS($N$7/L12))</f>
        <v>43.83612117489568</v>
      </c>
      <c r="T12" s="1"/>
    </row>
    <row r="13" spans="1:15" ht="12.75">
      <c r="A13" t="s">
        <v>1</v>
      </c>
      <c r="B13" s="3">
        <v>25</v>
      </c>
      <c r="C13" s="3" t="s">
        <v>7</v>
      </c>
      <c r="D13">
        <f>B13/100</f>
        <v>0.25</v>
      </c>
      <c r="E13" t="s">
        <v>11</v>
      </c>
      <c r="F13" t="s">
        <v>9</v>
      </c>
      <c r="G13" s="5">
        <f>B18/B21</f>
        <v>1.564</v>
      </c>
      <c r="H13" s="5" t="s">
        <v>15</v>
      </c>
      <c r="L13">
        <v>35</v>
      </c>
      <c r="N13" s="3"/>
      <c r="O13">
        <f>L13*(1-COS($N$7/L13))</f>
        <v>12.155985452811565</v>
      </c>
    </row>
    <row r="14" spans="1:15" ht="12.75">
      <c r="A14" t="s">
        <v>2</v>
      </c>
      <c r="B14" s="92">
        <v>3.9878</v>
      </c>
      <c r="C14" s="3" t="s">
        <v>7</v>
      </c>
      <c r="D14">
        <f>B14/100</f>
        <v>0.039878</v>
      </c>
      <c r="E14" t="s">
        <v>11</v>
      </c>
      <c r="F14" t="s">
        <v>4</v>
      </c>
      <c r="G14" s="48">
        <f>G12*9.81</f>
        <v>43.978229999999996</v>
      </c>
      <c r="L14">
        <f aca="true" t="shared" si="1" ref="L14:L22">L13+10</f>
        <v>45</v>
      </c>
      <c r="N14" s="5"/>
      <c r="O14">
        <f t="shared" si="0"/>
        <v>11.396117055984847</v>
      </c>
    </row>
    <row r="15" spans="2:15" ht="12.75">
      <c r="B15" s="3"/>
      <c r="C15" s="3"/>
      <c r="F15" t="s">
        <v>6</v>
      </c>
      <c r="G15" s="49">
        <f>D14*D12^3/12</f>
        <v>7.300997166666666E-12</v>
      </c>
      <c r="L15">
        <f t="shared" si="1"/>
        <v>55</v>
      </c>
      <c r="N15" s="5"/>
      <c r="O15">
        <f t="shared" si="0"/>
        <v>64.13881015319535</v>
      </c>
    </row>
    <row r="16" spans="1:15" ht="12.75">
      <c r="A16" t="s">
        <v>19</v>
      </c>
      <c r="B16" s="3">
        <v>3.128</v>
      </c>
      <c r="C16" s="3" t="s">
        <v>15</v>
      </c>
      <c r="L16">
        <f t="shared" si="1"/>
        <v>65</v>
      </c>
      <c r="N16" s="5"/>
      <c r="O16">
        <f t="shared" si="0"/>
        <v>114.52322963192682</v>
      </c>
    </row>
    <row r="17" spans="1:15" ht="13.5" thickBot="1">
      <c r="A17" t="s">
        <v>24</v>
      </c>
      <c r="B17" s="3">
        <v>0</v>
      </c>
      <c r="C17" s="3" t="s">
        <v>15</v>
      </c>
      <c r="L17">
        <f t="shared" si="1"/>
        <v>75</v>
      </c>
      <c r="O17">
        <f t="shared" si="0"/>
        <v>148.62555035333094</v>
      </c>
    </row>
    <row r="18" spans="1:17" ht="12.75">
      <c r="A18" t="s">
        <v>25</v>
      </c>
      <c r="B18" s="3">
        <v>3.128</v>
      </c>
      <c r="C18" t="s">
        <v>15</v>
      </c>
      <c r="F18" s="23" t="s">
        <v>13</v>
      </c>
      <c r="G18" s="41">
        <f>B24*G14*(D13^3)/(3*B23*G15)*100</f>
        <v>22.264621916909125</v>
      </c>
      <c r="H18" s="26" t="s">
        <v>7</v>
      </c>
      <c r="I18" s="71">
        <f>G18/2.54</f>
        <v>8.765599179885482</v>
      </c>
      <c r="J18" s="2" t="s">
        <v>53</v>
      </c>
      <c r="K18" s="2"/>
      <c r="L18">
        <f t="shared" si="1"/>
        <v>85</v>
      </c>
      <c r="O18">
        <f t="shared" si="0"/>
        <v>168.29862386422843</v>
      </c>
      <c r="Q18" s="2"/>
    </row>
    <row r="19" spans="1:15" ht="12.75">
      <c r="A19" t="s">
        <v>20</v>
      </c>
      <c r="B19" s="3">
        <v>2.969</v>
      </c>
      <c r="C19" s="3" t="s">
        <v>15</v>
      </c>
      <c r="F19" s="31"/>
      <c r="G19" s="10"/>
      <c r="H19" s="19"/>
      <c r="L19">
        <f t="shared" si="1"/>
        <v>95</v>
      </c>
      <c r="O19">
        <f>L19*(1-COS($N$7/L19))</f>
        <v>177.91009256734418</v>
      </c>
    </row>
    <row r="20" spans="1:15" ht="12.75">
      <c r="A20" t="s">
        <v>21</v>
      </c>
      <c r="B20" s="3">
        <v>2.869</v>
      </c>
      <c r="C20" s="3" t="s">
        <v>15</v>
      </c>
      <c r="D20" t="s">
        <v>69</v>
      </c>
      <c r="F20" s="31" t="s">
        <v>8</v>
      </c>
      <c r="G20" s="79">
        <f>1/(2*PI())*((B23*D14*D12^3)/(4*G13*D13^3*B24))^0.5</f>
        <v>1.7885989361035193</v>
      </c>
      <c r="H20" s="25" t="s">
        <v>10</v>
      </c>
      <c r="L20">
        <f t="shared" si="1"/>
        <v>105</v>
      </c>
      <c r="O20">
        <f t="shared" si="0"/>
        <v>181.06145028798753</v>
      </c>
    </row>
    <row r="21" spans="1:20" ht="12.75">
      <c r="A21" t="s">
        <v>23</v>
      </c>
      <c r="B21" s="3">
        <v>2</v>
      </c>
      <c r="C21" s="3"/>
      <c r="D21" t="s">
        <v>70</v>
      </c>
      <c r="F21" s="31"/>
      <c r="G21" s="10"/>
      <c r="H21" s="25"/>
      <c r="L21">
        <f t="shared" si="1"/>
        <v>115</v>
      </c>
      <c r="O21">
        <f t="shared" si="0"/>
        <v>180.22938736762657</v>
      </c>
      <c r="R21" s="2"/>
      <c r="S21" s="2"/>
      <c r="T21" s="2"/>
    </row>
    <row r="22" spans="4:17" ht="12.75">
      <c r="D22" t="s">
        <v>71</v>
      </c>
      <c r="F22" s="31" t="s">
        <v>16</v>
      </c>
      <c r="G22" s="42">
        <f>(6*G14*D13)/(D14*D12^2)/1000000</f>
        <v>978.8337417288409</v>
      </c>
      <c r="H22" s="25" t="s">
        <v>12</v>
      </c>
      <c r="L22">
        <f t="shared" si="1"/>
        <v>125</v>
      </c>
      <c r="O22">
        <f>L22*(1-COS($N$7/L22))</f>
        <v>177.0183545683928</v>
      </c>
      <c r="Q22" s="10"/>
    </row>
    <row r="23" spans="1:17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27"/>
      <c r="I23" s="4"/>
      <c r="J23" s="4"/>
      <c r="K23" s="4"/>
      <c r="L23" s="90">
        <v>135</v>
      </c>
      <c r="M23" s="90"/>
      <c r="N23" s="90"/>
      <c r="O23" s="90">
        <f t="shared" si="0"/>
        <v>172.44493819067628</v>
      </c>
      <c r="Q23" s="10"/>
    </row>
    <row r="24" spans="1:17" ht="13.5" thickBot="1">
      <c r="A24" t="s">
        <v>3</v>
      </c>
      <c r="B24" s="3">
        <v>1.32</v>
      </c>
      <c r="C24" s="4"/>
      <c r="D24" t="s">
        <v>63</v>
      </c>
      <c r="F24" s="28" t="s">
        <v>26</v>
      </c>
      <c r="G24" s="29">
        <v>1000</v>
      </c>
      <c r="H24" s="15"/>
      <c r="L24">
        <f aca="true" t="shared" si="2" ref="L24:L29">L23+10</f>
        <v>145</v>
      </c>
      <c r="O24">
        <f t="shared" si="0"/>
        <v>167.14749917408767</v>
      </c>
      <c r="Q24" s="10"/>
    </row>
    <row r="25" spans="12:22" ht="13.5" thickBot="1">
      <c r="L25">
        <f t="shared" si="2"/>
        <v>155</v>
      </c>
      <c r="O25">
        <f>L25*(1-COS($N$7/L25))</f>
        <v>161.52464092636092</v>
      </c>
      <c r="Q25" s="10"/>
      <c r="R25" s="10"/>
      <c r="S25" s="10"/>
      <c r="T25" s="10"/>
      <c r="U25" s="10"/>
      <c r="V25" s="10"/>
    </row>
    <row r="26" spans="1:22" ht="12.75">
      <c r="A26" s="62" t="s">
        <v>50</v>
      </c>
      <c r="B26" s="63"/>
      <c r="C26" s="63"/>
      <c r="D26" s="64"/>
      <c r="F26" s="23" t="s">
        <v>29</v>
      </c>
      <c r="G26" s="7"/>
      <c r="H26" s="7"/>
      <c r="I26" s="7"/>
      <c r="J26" s="8"/>
      <c r="K26" s="10"/>
      <c r="L26">
        <v>165</v>
      </c>
      <c r="O26">
        <f t="shared" si="0"/>
        <v>155.82334347264188</v>
      </c>
      <c r="Q26" s="10"/>
      <c r="R26" s="10"/>
      <c r="S26" s="10"/>
      <c r="T26" s="10"/>
      <c r="U26" s="10"/>
      <c r="V26" s="10"/>
    </row>
    <row r="27" spans="1:22" ht="12.75">
      <c r="A27" s="65" t="s">
        <v>49</v>
      </c>
      <c r="B27" s="66"/>
      <c r="C27" s="66"/>
      <c r="D27" s="67"/>
      <c r="F27" s="9" t="s">
        <v>17</v>
      </c>
      <c r="G27" s="10"/>
      <c r="H27" s="10">
        <v>0.37</v>
      </c>
      <c r="I27" s="10"/>
      <c r="J27" s="11"/>
      <c r="K27" s="10"/>
      <c r="L27">
        <v>175</v>
      </c>
      <c r="O27">
        <f>L27*(1-COS($N$7/L27))</f>
        <v>150.19446798014042</v>
      </c>
      <c r="R27" s="10"/>
      <c r="S27" s="10"/>
      <c r="T27" s="10"/>
      <c r="U27" s="10"/>
      <c r="V27" s="10"/>
    </row>
    <row r="28" spans="1:22" ht="12.75">
      <c r="A28" s="65" t="s">
        <v>51</v>
      </c>
      <c r="B28" s="66"/>
      <c r="C28" s="68"/>
      <c r="D28" s="67"/>
      <c r="F28" s="9" t="s">
        <v>0</v>
      </c>
      <c r="G28" s="10"/>
      <c r="H28" s="10">
        <v>0.002</v>
      </c>
      <c r="I28" s="42">
        <f>D12/H28*(H27/D13)^2*H29</f>
        <v>78.30679999999998</v>
      </c>
      <c r="J28" s="25" t="s">
        <v>10</v>
      </c>
      <c r="K28" s="12"/>
      <c r="L28">
        <f t="shared" si="2"/>
        <v>185</v>
      </c>
      <c r="O28">
        <f>L28*(1-COS($N$7/L28))</f>
        <v>144.72773064736876</v>
      </c>
      <c r="R28" s="10"/>
      <c r="S28" s="10"/>
      <c r="T28" s="10"/>
      <c r="U28" s="12"/>
      <c r="V28" s="10"/>
    </row>
    <row r="29" spans="1:22" ht="13.5" thickBot="1">
      <c r="A29" s="61" t="s">
        <v>52</v>
      </c>
      <c r="B29" s="69"/>
      <c r="C29" s="69"/>
      <c r="D29" s="70"/>
      <c r="F29" s="13" t="s">
        <v>18</v>
      </c>
      <c r="G29" s="14"/>
      <c r="H29" s="14">
        <v>55</v>
      </c>
      <c r="I29" s="14"/>
      <c r="J29" s="15"/>
      <c r="K29" s="10"/>
      <c r="L29">
        <f t="shared" si="2"/>
        <v>195</v>
      </c>
      <c r="O29">
        <f>L29*(1-COS($N$7/L29))</f>
        <v>139.47385782385595</v>
      </c>
      <c r="R29" s="10"/>
      <c r="S29" s="10"/>
      <c r="T29" s="10"/>
      <c r="U29" s="10"/>
      <c r="V29" s="10"/>
    </row>
    <row r="30" spans="1:22" ht="12.75">
      <c r="A30" s="32"/>
      <c r="B30" s="10"/>
      <c r="C30" s="20"/>
      <c r="E30" s="10"/>
      <c r="F30" s="10"/>
      <c r="G30" s="10"/>
      <c r="H30" s="10"/>
      <c r="I30" s="10"/>
      <c r="J30" s="10"/>
      <c r="K30" s="10"/>
      <c r="R30" s="10"/>
      <c r="S30" s="10"/>
      <c r="T30" s="10"/>
      <c r="U30" s="10"/>
      <c r="V30" s="10"/>
    </row>
    <row r="31" spans="1:11" ht="12.75">
      <c r="A31" t="s">
        <v>41</v>
      </c>
      <c r="I31" t="s">
        <v>64</v>
      </c>
      <c r="K31" s="49">
        <f>(B23*G15)/(D13*G14)</f>
        <v>0.12351433634323164</v>
      </c>
    </row>
    <row r="32" spans="1:10" ht="12.75">
      <c r="A32" t="s">
        <v>17</v>
      </c>
      <c r="B32">
        <v>25</v>
      </c>
      <c r="C32">
        <f>B32/100</f>
        <v>0.25</v>
      </c>
      <c r="E32" t="s">
        <v>45</v>
      </c>
      <c r="J32" t="s">
        <v>65</v>
      </c>
    </row>
    <row r="33" spans="1:5" ht="12.75">
      <c r="A33" t="s">
        <v>0</v>
      </c>
      <c r="B33">
        <v>1.5</v>
      </c>
      <c r="C33">
        <f>B33/1000</f>
        <v>0.0015</v>
      </c>
      <c r="E33" s="59">
        <f>(C35*3*B23*C36)/(C32^3*C37)</f>
        <v>1.298096029610536</v>
      </c>
    </row>
    <row r="34" spans="1:6" ht="12.75">
      <c r="A34" t="s">
        <v>46</v>
      </c>
      <c r="B34">
        <v>4</v>
      </c>
      <c r="C34">
        <f>B34/100</f>
        <v>0.04</v>
      </c>
      <c r="E34" t="s">
        <v>47</v>
      </c>
      <c r="F34">
        <v>0.016</v>
      </c>
    </row>
    <row r="35" spans="1:6" ht="12.75">
      <c r="A35" t="s">
        <v>42</v>
      </c>
      <c r="B35">
        <v>16.2</v>
      </c>
      <c r="C35">
        <f>B35/100</f>
        <v>0.162</v>
      </c>
      <c r="E35" t="s">
        <v>48</v>
      </c>
      <c r="F35">
        <f>F34/C34</f>
        <v>0.4</v>
      </c>
    </row>
    <row r="36" spans="1:3" ht="12.75">
      <c r="A36" t="s">
        <v>43</v>
      </c>
      <c r="C36" s="49">
        <f>C34*C33^3/12</f>
        <v>1.125E-11</v>
      </c>
    </row>
    <row r="37" spans="1:6" ht="12.75">
      <c r="A37" t="s">
        <v>44</v>
      </c>
      <c r="B37">
        <v>5111</v>
      </c>
      <c r="C37" s="49">
        <f>B37/1000*9.81</f>
        <v>50.13891</v>
      </c>
      <c r="E37" t="s">
        <v>3</v>
      </c>
      <c r="F37">
        <f>3/(2*(1-F35))*(3-(2/(1-F35))*(1+(F35^2*LN(F35))/(1-F35)))</f>
        <v>1.2028682930536772</v>
      </c>
    </row>
    <row r="39" spans="1:13" ht="12.75">
      <c r="A39" s="4" t="s">
        <v>27</v>
      </c>
      <c r="M39" t="s">
        <v>36</v>
      </c>
    </row>
    <row r="41" spans="1:13" ht="12.75">
      <c r="A41" t="s">
        <v>0</v>
      </c>
      <c r="B41" s="3">
        <v>0.76</v>
      </c>
      <c r="C41" s="3" t="s">
        <v>28</v>
      </c>
      <c r="D41">
        <f>B41/1000</f>
        <v>0.00076</v>
      </c>
      <c r="E41" t="s">
        <v>11</v>
      </c>
      <c r="F41" t="s">
        <v>14</v>
      </c>
      <c r="G41" s="5">
        <f>(B45+B46)/B47</f>
        <v>1.4595</v>
      </c>
      <c r="H41" s="5" t="s">
        <v>15</v>
      </c>
      <c r="I41" s="2"/>
      <c r="J41" s="2"/>
      <c r="K41" s="2"/>
      <c r="M41" t="s">
        <v>37</v>
      </c>
    </row>
    <row r="42" spans="1:8" ht="12.75">
      <c r="A42" t="s">
        <v>1</v>
      </c>
      <c r="B42" s="3">
        <v>12</v>
      </c>
      <c r="C42" s="3" t="s">
        <v>7</v>
      </c>
      <c r="D42">
        <f>B42/100</f>
        <v>0.12</v>
      </c>
      <c r="E42" t="s">
        <v>11</v>
      </c>
      <c r="F42" t="s">
        <v>9</v>
      </c>
      <c r="G42" s="5">
        <f>B45/B47</f>
        <v>0.74225</v>
      </c>
      <c r="H42" s="5" t="s">
        <v>15</v>
      </c>
    </row>
    <row r="43" spans="1:15" ht="12.75">
      <c r="A43" t="s">
        <v>2</v>
      </c>
      <c r="B43" s="3">
        <v>1.8</v>
      </c>
      <c r="C43" s="3" t="s">
        <v>7</v>
      </c>
      <c r="D43">
        <f>B43/100</f>
        <v>0.018000000000000002</v>
      </c>
      <c r="E43" t="s">
        <v>11</v>
      </c>
      <c r="F43" t="s">
        <v>4</v>
      </c>
      <c r="G43" s="50">
        <f>G41*9.81</f>
        <v>14.317695</v>
      </c>
      <c r="M43" t="s">
        <v>34</v>
      </c>
      <c r="N43">
        <v>120</v>
      </c>
      <c r="O43" t="s">
        <v>28</v>
      </c>
    </row>
    <row r="44" spans="2:15" ht="12.75">
      <c r="B44" s="3"/>
      <c r="C44" s="3"/>
      <c r="F44" t="s">
        <v>6</v>
      </c>
      <c r="G44" s="51">
        <f>D43*D41^3/12</f>
        <v>6.584640000000002E-13</v>
      </c>
      <c r="M44" t="s">
        <v>38</v>
      </c>
      <c r="N44" s="57"/>
      <c r="O44" t="s">
        <v>28</v>
      </c>
    </row>
    <row r="45" spans="1:15" ht="13.5" thickBot="1">
      <c r="A45" t="s">
        <v>20</v>
      </c>
      <c r="B45" s="3">
        <v>2.969</v>
      </c>
      <c r="C45" s="3" t="s">
        <v>15</v>
      </c>
      <c r="N45" s="3"/>
      <c r="O45" s="58" t="s">
        <v>40</v>
      </c>
    </row>
    <row r="46" spans="1:15" ht="12.75">
      <c r="A46" t="s">
        <v>21</v>
      </c>
      <c r="B46" s="3">
        <v>2.869</v>
      </c>
      <c r="C46" s="3" t="s">
        <v>15</v>
      </c>
      <c r="F46" s="6" t="s">
        <v>13</v>
      </c>
      <c r="G46" s="37">
        <f>B49*G43*(D42^3)/(3*B48*G44)*100</f>
        <v>10.369822695869328</v>
      </c>
      <c r="H46" s="26" t="s">
        <v>7</v>
      </c>
      <c r="I46" s="72">
        <f>G46/2.54</f>
        <v>4.082607360578475</v>
      </c>
      <c r="J46" t="s">
        <v>53</v>
      </c>
      <c r="L46" t="s">
        <v>35</v>
      </c>
      <c r="M46" t="s">
        <v>28</v>
      </c>
      <c r="N46" t="s">
        <v>39</v>
      </c>
      <c r="O46" t="s">
        <v>28</v>
      </c>
    </row>
    <row r="47" spans="1:15" ht="12.75">
      <c r="A47" t="s">
        <v>23</v>
      </c>
      <c r="B47" s="3">
        <v>4</v>
      </c>
      <c r="C47" s="3"/>
      <c r="F47" s="9"/>
      <c r="G47" s="10"/>
      <c r="H47" s="11"/>
      <c r="L47">
        <v>20</v>
      </c>
      <c r="O47">
        <f>L47*(1-COS($N$43/L47))</f>
        <v>0.7965942669926807</v>
      </c>
    </row>
    <row r="48" spans="1:15" ht="12.75">
      <c r="A48" t="s">
        <v>5</v>
      </c>
      <c r="B48" s="30">
        <v>186000000000</v>
      </c>
      <c r="F48" s="9" t="s">
        <v>8</v>
      </c>
      <c r="G48" s="56">
        <f>1/(2*PI())*((B48*D43*D41^3)/(4*G42*D42^3*B49))^0.5</f>
        <v>2.1706805579273</v>
      </c>
      <c r="H48" s="25" t="s">
        <v>10</v>
      </c>
      <c r="L48">
        <v>30</v>
      </c>
      <c r="N48" s="3"/>
      <c r="O48">
        <f aca="true" t="shared" si="3" ref="O48:O64">L48*(1-COS($N$43/L48))</f>
        <v>49.609308625908355</v>
      </c>
    </row>
    <row r="49" spans="1:15" ht="12.75">
      <c r="A49" t="s">
        <v>3</v>
      </c>
      <c r="B49" s="3">
        <v>1.54</v>
      </c>
      <c r="D49" t="s">
        <v>63</v>
      </c>
      <c r="F49" s="9"/>
      <c r="G49" s="10"/>
      <c r="H49" s="11"/>
      <c r="L49">
        <v>35</v>
      </c>
      <c r="N49" s="3"/>
      <c r="O49">
        <f t="shared" si="3"/>
        <v>68.56861994110663</v>
      </c>
    </row>
    <row r="50" spans="6:15" ht="13.5" thickBot="1">
      <c r="F50" s="9" t="s">
        <v>16</v>
      </c>
      <c r="G50" s="42">
        <f>(6*G43*D42)/(D43*D41^2)/1000000</f>
        <v>991.5301246537393</v>
      </c>
      <c r="H50" s="25" t="s">
        <v>12</v>
      </c>
      <c r="L50">
        <f aca="true" t="shared" si="4" ref="L50:L58">L49+10</f>
        <v>45</v>
      </c>
      <c r="N50" s="5"/>
      <c r="O50">
        <f t="shared" si="3"/>
        <v>85.01969556958686</v>
      </c>
    </row>
    <row r="51" spans="2:15" ht="13.5" thickBot="1">
      <c r="B51" s="74"/>
      <c r="C51" s="73"/>
      <c r="F51" s="13"/>
      <c r="G51" s="14" t="str">
        <f>IF($G$50&gt;$G$24,"**BAD!**","Good")</f>
        <v>Good</v>
      </c>
      <c r="H51" s="15"/>
      <c r="L51">
        <f t="shared" si="4"/>
        <v>55</v>
      </c>
      <c r="N51" s="5"/>
      <c r="O51">
        <f t="shared" si="3"/>
        <v>86.55375972696925</v>
      </c>
    </row>
    <row r="52" spans="12:15" ht="12.75">
      <c r="L52">
        <f t="shared" si="4"/>
        <v>65</v>
      </c>
      <c r="N52" s="5"/>
      <c r="O52">
        <f t="shared" si="3"/>
        <v>82.67291534020342</v>
      </c>
    </row>
    <row r="53" spans="12:15" ht="13.5" thickBot="1">
      <c r="L53">
        <f t="shared" si="4"/>
        <v>75</v>
      </c>
      <c r="O53">
        <f t="shared" si="3"/>
        <v>77.18996417259666</v>
      </c>
    </row>
    <row r="54" spans="3:15" ht="12.75">
      <c r="C54" s="1"/>
      <c r="D54" s="23" t="s">
        <v>30</v>
      </c>
      <c r="E54" s="7"/>
      <c r="F54" s="7"/>
      <c r="G54" s="7"/>
      <c r="H54" s="8"/>
      <c r="L54">
        <f t="shared" si="4"/>
        <v>85</v>
      </c>
      <c r="O54">
        <f t="shared" si="3"/>
        <v>71.53921964641212</v>
      </c>
    </row>
    <row r="55" spans="3:15" ht="12.75">
      <c r="C55" s="3"/>
      <c r="D55" s="9" t="s">
        <v>17</v>
      </c>
      <c r="E55" s="10"/>
      <c r="F55" s="10">
        <v>0.37</v>
      </c>
      <c r="G55" s="10"/>
      <c r="H55" s="11"/>
      <c r="L55">
        <f t="shared" si="4"/>
        <v>95</v>
      </c>
      <c r="O55">
        <f t="shared" si="3"/>
        <v>66.23316519233384</v>
      </c>
    </row>
    <row r="56" spans="2:15" ht="12.75">
      <c r="B56" s="3"/>
      <c r="C56" s="3"/>
      <c r="D56" s="9" t="s">
        <v>0</v>
      </c>
      <c r="E56" s="10"/>
      <c r="F56" s="10">
        <v>0.002</v>
      </c>
      <c r="G56" s="42">
        <f>D41/F56*(F55/D42)^2*F57</f>
        <v>198.6951388888889</v>
      </c>
      <c r="H56" s="25" t="s">
        <v>10</v>
      </c>
      <c r="I56" s="10"/>
      <c r="J56" s="10"/>
      <c r="K56" s="10"/>
      <c r="L56">
        <f t="shared" si="4"/>
        <v>105</v>
      </c>
      <c r="O56">
        <f t="shared" si="3"/>
        <v>61.42534573128788</v>
      </c>
    </row>
    <row r="57" spans="4:15" ht="13.5" thickBot="1">
      <c r="D57" s="13" t="s">
        <v>18</v>
      </c>
      <c r="E57" s="14"/>
      <c r="F57" s="14">
        <v>55</v>
      </c>
      <c r="G57" s="14"/>
      <c r="H57" s="15"/>
      <c r="L57">
        <f t="shared" si="4"/>
        <v>115</v>
      </c>
      <c r="O57">
        <f t="shared" si="3"/>
        <v>57.12998356642069</v>
      </c>
    </row>
    <row r="58" spans="4:15" ht="12.75">
      <c r="D58" s="10"/>
      <c r="E58" s="10"/>
      <c r="F58" s="10"/>
      <c r="G58" s="10"/>
      <c r="H58" s="10"/>
      <c r="L58">
        <f t="shared" si="4"/>
        <v>125</v>
      </c>
      <c r="O58">
        <f t="shared" si="3"/>
        <v>53.310001740942916</v>
      </c>
    </row>
    <row r="59" spans="4:15" ht="12.75">
      <c r="D59" s="10"/>
      <c r="E59" s="10"/>
      <c r="F59" s="10"/>
      <c r="G59" s="10"/>
      <c r="H59" s="10"/>
      <c r="L59" s="90">
        <v>152</v>
      </c>
      <c r="M59" s="90"/>
      <c r="N59" s="60"/>
      <c r="O59">
        <f t="shared" si="3"/>
        <v>44.95869857948613</v>
      </c>
    </row>
    <row r="60" spans="4:15" ht="12.75">
      <c r="D60" s="10"/>
      <c r="E60" s="10"/>
      <c r="F60" s="10" t="s">
        <v>64</v>
      </c>
      <c r="G60" s="44">
        <f>(B48*G44)/(D42*G43)</f>
        <v>0.07128376460037739</v>
      </c>
      <c r="H60" s="10"/>
      <c r="L60">
        <f>L59+10</f>
        <v>162</v>
      </c>
      <c r="O60">
        <f t="shared" si="3"/>
        <v>42.44904084862588</v>
      </c>
    </row>
    <row r="61" spans="4:15" ht="12.75">
      <c r="D61" s="10"/>
      <c r="E61" s="10"/>
      <c r="F61" s="10"/>
      <c r="G61" s="10"/>
      <c r="H61" s="10"/>
      <c r="L61">
        <f>L60+10</f>
        <v>172</v>
      </c>
      <c r="O61">
        <f t="shared" si="3"/>
        <v>40.18981268484082</v>
      </c>
    </row>
    <row r="62" spans="12:15" ht="12.75">
      <c r="L62">
        <f>L61+10</f>
        <v>182</v>
      </c>
      <c r="O62">
        <f t="shared" si="3"/>
        <v>38.147871103012335</v>
      </c>
    </row>
    <row r="63" spans="12:15" ht="12.75">
      <c r="L63">
        <f>L62+10</f>
        <v>192</v>
      </c>
      <c r="O63">
        <f>L63*(1-COS($N$43/L63))</f>
        <v>36.29508105499816</v>
      </c>
    </row>
    <row r="64" spans="12:15" ht="12.75">
      <c r="L64">
        <f>L63+10</f>
        <v>202</v>
      </c>
      <c r="O64">
        <f t="shared" si="3"/>
        <v>34.607580587143865</v>
      </c>
    </row>
    <row r="65" ht="12.75">
      <c r="A65" s="16"/>
    </row>
    <row r="66" ht="12.75"/>
    <row r="67" spans="1:6" ht="12.75">
      <c r="F67" s="2"/>
    </row>
    <row r="68" spans="1:7" ht="12.75">
      <c r="B68" s="3"/>
      <c r="C68" s="3"/>
      <c r="E68" s="10"/>
      <c r="F68" s="10"/>
      <c r="G68" s="45"/>
    </row>
    <row r="69" spans="1:7" ht="12.75">
      <c r="B69" s="3"/>
      <c r="C69" s="3"/>
      <c r="E69" s="10"/>
      <c r="F69" s="10"/>
      <c r="G69" s="44"/>
    </row>
    <row r="70" spans="1:7" ht="12.75">
      <c r="B70" s="3"/>
      <c r="C70" s="3"/>
      <c r="E70" s="10"/>
      <c r="F70" s="10"/>
      <c r="G70" s="44"/>
    </row>
    <row r="71" spans="1:7" ht="12.75">
      <c r="B71" s="3"/>
      <c r="C71" s="24"/>
      <c r="F71" s="10"/>
      <c r="G71" s="44"/>
    </row>
    <row r="72" spans="1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2:9" ht="12.75">
      <c r="B74" s="46"/>
      <c r="D74" s="10"/>
      <c r="E74" s="12"/>
      <c r="F74" s="40"/>
      <c r="G74" s="12"/>
      <c r="H74" s="12"/>
      <c r="I74" s="10"/>
    </row>
    <row r="75" spans="2:9" ht="12.75">
      <c r="B75" s="47"/>
      <c r="D75" s="10"/>
      <c r="E75" s="12"/>
      <c r="F75" s="40"/>
      <c r="G75" s="12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1:9" ht="12.75">
      <c r="A77" s="4"/>
      <c r="D77" s="10"/>
      <c r="E77" s="10"/>
      <c r="F77" s="10"/>
      <c r="G77" s="10"/>
      <c r="H77" s="10"/>
      <c r="I77" s="10"/>
    </row>
    <row r="78" spans="1:9" ht="12.75">
      <c r="A78" s="4"/>
      <c r="D78" s="10"/>
      <c r="E78" s="82"/>
      <c r="F78" s="10"/>
      <c r="G78" s="10"/>
      <c r="H78" s="10"/>
      <c r="I78" s="10"/>
    </row>
    <row r="79" spans="1:9" ht="12.75">
      <c r="A79" s="3"/>
      <c r="B79" s="3"/>
      <c r="D79" s="10"/>
      <c r="E79" s="10"/>
      <c r="F79" s="54"/>
      <c r="G79" s="55"/>
      <c r="H79" s="12"/>
      <c r="I79" s="10"/>
    </row>
    <row r="80" spans="1:9" ht="12.75">
      <c r="A80" s="53"/>
      <c r="B80" s="53"/>
      <c r="D80" s="10"/>
      <c r="E80" s="10"/>
      <c r="F80" s="10"/>
      <c r="G80" s="54"/>
      <c r="H80" s="10"/>
      <c r="I80" s="10"/>
    </row>
    <row r="81" spans="4:9" ht="12.75">
      <c r="D81" s="10"/>
      <c r="E81" s="10"/>
      <c r="F81" s="10"/>
      <c r="G81" s="10"/>
      <c r="H81" s="10"/>
      <c r="I81" s="10"/>
    </row>
    <row r="82" spans="4:9" ht="12.75">
      <c r="D82" s="10"/>
      <c r="E82" s="10"/>
      <c r="F82" s="10"/>
      <c r="G82" s="10"/>
      <c r="H82" s="10"/>
      <c r="I82" s="10"/>
    </row>
    <row r="83" spans="1:9" ht="12.75">
      <c r="A83" s="4"/>
      <c r="D83" s="10"/>
      <c r="E83" s="12"/>
      <c r="F83" s="83"/>
      <c r="G83" s="12"/>
      <c r="H83" s="10"/>
      <c r="I83" s="10"/>
    </row>
    <row r="84" spans="1:9" ht="12.75">
      <c r="A84" s="4"/>
      <c r="D84" s="10"/>
      <c r="E84" s="12"/>
      <c r="F84" s="39"/>
      <c r="G84" s="12"/>
      <c r="H84" s="12"/>
      <c r="I84" s="10"/>
    </row>
    <row r="85" spans="4:9" ht="12.75">
      <c r="D85" s="10"/>
      <c r="E85" s="12"/>
      <c r="F85" s="38"/>
      <c r="G85" s="10"/>
      <c r="H85" s="10"/>
      <c r="I85" s="10"/>
    </row>
    <row r="86" spans="4:9" ht="12.75">
      <c r="D86" s="10"/>
      <c r="E86" s="12"/>
      <c r="F86" s="38"/>
      <c r="G86" s="12"/>
      <c r="H86" s="10"/>
      <c r="I86" s="10"/>
    </row>
    <row r="87" spans="4:9" ht="12.75">
      <c r="D87" s="10"/>
      <c r="E87" s="12"/>
      <c r="F87" s="38"/>
      <c r="G87" s="12"/>
      <c r="H87" s="10"/>
      <c r="I87" s="10"/>
    </row>
    <row r="88" spans="4:9" ht="12.75">
      <c r="D88" s="10"/>
      <c r="E88" s="12"/>
      <c r="F88" s="38"/>
      <c r="G88" s="12"/>
      <c r="H88" s="10"/>
      <c r="I88" s="10"/>
    </row>
    <row r="89" spans="5:7" ht="12.75">
      <c r="E89" s="12"/>
      <c r="F89" s="10"/>
      <c r="G89" s="45"/>
    </row>
    <row r="90" spans="5:7" ht="12.75">
      <c r="E90" s="12"/>
      <c r="F90" s="10"/>
      <c r="G90" s="44"/>
    </row>
    <row r="91" spans="5:7" ht="12.75">
      <c r="E91" s="12"/>
      <c r="F91" s="10"/>
      <c r="G91" s="44"/>
    </row>
    <row r="92" spans="5:7" ht="12.75">
      <c r="E92" s="12"/>
      <c r="F92" s="10"/>
      <c r="G92" s="44"/>
    </row>
    <row r="93" spans="1:7" ht="12.75">
      <c r="A93" s="16"/>
      <c r="B93" s="16"/>
      <c r="E93" s="12"/>
      <c r="F93" s="38"/>
      <c r="G93" s="12"/>
    </row>
    <row r="94" spans="1:8" ht="12.75">
      <c r="A94" s="10"/>
      <c r="B94" s="3"/>
      <c r="C94" s="20"/>
      <c r="D94" s="52"/>
      <c r="E94" s="43"/>
      <c r="F94" s="10"/>
      <c r="G94" s="10"/>
      <c r="H94" s="10"/>
    </row>
    <row r="95" spans="2:8" ht="12.75">
      <c r="B95" s="3"/>
      <c r="C95" s="20"/>
      <c r="D95" s="52"/>
      <c r="E95" s="10"/>
      <c r="F95" s="10"/>
      <c r="G95" s="10"/>
      <c r="H95" s="10"/>
    </row>
    <row r="96" spans="1:8" ht="12.75">
      <c r="A96" s="10"/>
      <c r="B96" s="3"/>
      <c r="C96" s="20"/>
      <c r="D96" s="52"/>
      <c r="E96" s="10"/>
      <c r="F96" s="10"/>
      <c r="G96" s="10"/>
      <c r="H96" s="10"/>
    </row>
    <row r="97" spans="2:7" ht="12.75">
      <c r="B97" s="3"/>
      <c r="C97" s="20"/>
      <c r="D97" s="52"/>
      <c r="E97" s="10"/>
      <c r="F97" s="10"/>
      <c r="G97" s="10"/>
    </row>
    <row r="98" spans="1:12" ht="12.75">
      <c r="A98" s="10"/>
      <c r="B98" s="2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ht="12.75">
      <c r="B99" s="10"/>
      <c r="C99" s="10"/>
      <c r="D99" s="10"/>
      <c r="E99" s="10"/>
      <c r="F99" s="12"/>
      <c r="G99" s="40"/>
      <c r="H99" s="12"/>
      <c r="I99" s="10">
        <v>2.92</v>
      </c>
      <c r="J99" s="10"/>
      <c r="K99" s="10"/>
      <c r="L99" s="10"/>
    </row>
    <row r="100" spans="2:12" ht="12.75">
      <c r="B100" s="10"/>
      <c r="D100" s="10"/>
      <c r="E100" s="12"/>
      <c r="F100" s="40"/>
      <c r="G100" s="12"/>
      <c r="H100" s="10"/>
      <c r="I100" s="10">
        <v>2.92</v>
      </c>
      <c r="J100" s="10"/>
      <c r="K100" s="10"/>
      <c r="L100" s="10"/>
    </row>
    <row r="101" spans="1:12" ht="12.75">
      <c r="A101" s="4"/>
      <c r="D101" s="10"/>
      <c r="E101" s="12"/>
      <c r="F101" s="40"/>
      <c r="G101" s="12"/>
      <c r="H101" s="10"/>
      <c r="I101" s="10">
        <f>I100+I99</f>
        <v>5.84</v>
      </c>
      <c r="J101" s="10"/>
      <c r="K101" s="10"/>
      <c r="L101" s="10"/>
    </row>
    <row r="102" spans="4:12" ht="12.75"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.75">
      <c r="B103" s="46"/>
      <c r="D103" s="10"/>
      <c r="E103" s="84"/>
      <c r="F103" s="10"/>
      <c r="G103" s="10"/>
      <c r="H103" s="10"/>
      <c r="I103" s="10"/>
      <c r="J103" s="10"/>
      <c r="K103" s="10"/>
      <c r="L103" s="10"/>
    </row>
    <row r="104" spans="2:12" ht="12.75">
      <c r="B104" s="47"/>
      <c r="D104" s="10"/>
      <c r="E104" s="84"/>
      <c r="F104" s="10"/>
      <c r="G104" s="10"/>
      <c r="H104" s="10"/>
      <c r="I104" s="10"/>
      <c r="J104" s="10"/>
      <c r="K104" s="10"/>
      <c r="L104" s="10"/>
    </row>
    <row r="105" spans="1:12" ht="12.75">
      <c r="A105" s="3"/>
      <c r="B105" s="3"/>
      <c r="D105" s="10"/>
      <c r="E105" s="84"/>
      <c r="F105" s="54"/>
      <c r="G105" s="55"/>
      <c r="H105" s="12"/>
      <c r="I105" s="10"/>
      <c r="J105" s="10"/>
      <c r="K105" s="10"/>
      <c r="L105" s="10"/>
    </row>
    <row r="106" spans="1:12" ht="12.75">
      <c r="A106" s="53"/>
      <c r="B106" s="53"/>
      <c r="D106" s="10"/>
      <c r="E106" s="10"/>
      <c r="F106" s="10"/>
      <c r="G106" s="54"/>
      <c r="H106" s="10"/>
      <c r="I106" s="10"/>
      <c r="J106" s="10"/>
      <c r="K106" s="10"/>
      <c r="L106" s="10"/>
    </row>
    <row r="107" spans="4:12" ht="12.75">
      <c r="D107" s="10"/>
      <c r="E107" s="12"/>
      <c r="F107" s="39"/>
      <c r="G107" s="12"/>
      <c r="H107" s="45"/>
      <c r="I107" s="10"/>
      <c r="J107" s="10"/>
      <c r="K107" s="10"/>
      <c r="L107" s="10"/>
    </row>
    <row r="108" spans="4:12" ht="12.75">
      <c r="D108" s="10"/>
      <c r="E108" s="12"/>
      <c r="F108" s="39"/>
      <c r="G108" s="12"/>
      <c r="H108" s="10"/>
      <c r="I108" s="10"/>
      <c r="J108" s="10"/>
      <c r="K108" s="10"/>
      <c r="L108" s="10"/>
    </row>
    <row r="109" spans="1:12" ht="12.75">
      <c r="A109" s="4"/>
      <c r="D109" s="10"/>
      <c r="E109" s="12"/>
      <c r="F109" s="38"/>
      <c r="G109" s="10"/>
      <c r="H109" s="10"/>
      <c r="I109" s="10"/>
      <c r="J109" s="10"/>
      <c r="K109" s="10"/>
      <c r="L109" s="10"/>
    </row>
    <row r="110" spans="4:12" ht="12.75">
      <c r="D110" s="10"/>
      <c r="E110" s="12"/>
      <c r="F110" s="38"/>
      <c r="G110" s="12"/>
      <c r="H110" s="10"/>
      <c r="I110" s="10"/>
      <c r="J110" s="10"/>
      <c r="K110" s="10"/>
      <c r="L110" s="10"/>
    </row>
    <row r="111" spans="4:12" ht="12.75"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9:12" ht="12.75">
      <c r="I112" s="10"/>
      <c r="J112" s="10"/>
      <c r="K112" s="10"/>
      <c r="L112" s="10"/>
    </row>
    <row r="113" spans="1:12" ht="15.75">
      <c r="A113" s="75"/>
      <c r="I113" s="10"/>
      <c r="J113" s="10"/>
      <c r="K113" s="10"/>
      <c r="L113" s="10"/>
    </row>
    <row r="114" spans="9:12" ht="12.75">
      <c r="I114" s="10"/>
      <c r="J114" s="10"/>
      <c r="K114" s="10"/>
      <c r="L114" s="10"/>
    </row>
    <row r="115" spans="1:12" ht="12.75">
      <c r="A115" s="2"/>
      <c r="I115" s="10"/>
      <c r="J115" s="10"/>
      <c r="K115" s="10"/>
      <c r="L115" s="10"/>
    </row>
    <row r="118" spans="1:8" ht="12.75">
      <c r="A118" s="10"/>
      <c r="B118" s="10"/>
      <c r="D118" s="10"/>
      <c r="H118" s="12"/>
    </row>
    <row r="119" spans="1:8" ht="12.75">
      <c r="A119" s="32"/>
      <c r="B119" s="10"/>
      <c r="G119" s="2"/>
      <c r="H119" s="2"/>
    </row>
    <row r="120" spans="1:2" ht="12.75">
      <c r="A120" s="32"/>
      <c r="B120" s="76"/>
    </row>
    <row r="121" spans="1:2" ht="12.75">
      <c r="A121" s="32"/>
      <c r="B121" s="10"/>
    </row>
    <row r="122" spans="2:7" ht="12.75">
      <c r="B122" s="77"/>
      <c r="G122" s="1"/>
    </row>
    <row r="123" spans="1:5" ht="12.75">
      <c r="A123" s="10"/>
      <c r="B123" s="10"/>
      <c r="C123" s="10"/>
      <c r="D123" s="10"/>
      <c r="E123" s="10"/>
    </row>
    <row r="124" spans="1:16" ht="12.75">
      <c r="A124" s="32"/>
      <c r="B124" s="10"/>
      <c r="C124" s="10"/>
      <c r="D124" s="10"/>
      <c r="E124" s="10"/>
      <c r="F124" s="10"/>
      <c r="G124" s="12"/>
      <c r="H124" s="12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32"/>
      <c r="B125" s="7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8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2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20"/>
      <c r="C130" s="2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20"/>
      <c r="C131" s="20"/>
      <c r="D131" s="10"/>
      <c r="E131" s="16"/>
      <c r="F131" s="10"/>
      <c r="G131" s="10"/>
      <c r="H131" s="10"/>
      <c r="I131" s="10"/>
      <c r="J131" s="20"/>
      <c r="K131" s="20"/>
      <c r="L131" s="2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2.75">
      <c r="A133" s="10"/>
      <c r="B133" s="20"/>
      <c r="C133" s="20"/>
      <c r="D133" s="10"/>
      <c r="E133" s="10"/>
      <c r="F133" s="10"/>
      <c r="G133" s="10"/>
      <c r="H133" s="10"/>
      <c r="I133" s="10"/>
      <c r="J133" s="20"/>
      <c r="K133" s="20"/>
      <c r="L133" s="16"/>
      <c r="M133" s="10"/>
      <c r="N133" s="10"/>
      <c r="O133" s="10"/>
      <c r="P133" s="10"/>
    </row>
    <row r="134" spans="1:1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10"/>
      <c r="B135" s="21"/>
      <c r="C135" s="21"/>
      <c r="D135" s="10"/>
      <c r="E135" s="10"/>
      <c r="F135" s="10"/>
      <c r="G135" s="10"/>
      <c r="H135" s="10"/>
      <c r="I135" s="10"/>
      <c r="J135" s="21"/>
      <c r="K135" s="21"/>
      <c r="L135" s="21"/>
      <c r="M135" s="10"/>
      <c r="N135" s="10"/>
      <c r="O135" s="10"/>
      <c r="P135" s="10"/>
    </row>
    <row r="136" spans="1:16" ht="12.75">
      <c r="A136" s="20"/>
      <c r="B136" s="21"/>
      <c r="C136" s="21"/>
      <c r="D136" s="10"/>
      <c r="E136" s="10"/>
      <c r="F136" s="10"/>
      <c r="G136" s="10"/>
      <c r="H136" s="10"/>
      <c r="I136" s="20"/>
      <c r="J136" s="21"/>
      <c r="K136" s="21"/>
      <c r="L136" s="21"/>
      <c r="M136" s="10"/>
      <c r="N136" s="10"/>
      <c r="O136" s="10"/>
      <c r="P136" s="10"/>
    </row>
    <row r="137" spans="1:1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10"/>
      <c r="B138" s="10"/>
      <c r="C138" s="10"/>
      <c r="D138" s="10"/>
      <c r="E138" s="10"/>
      <c r="F138" s="10"/>
      <c r="G138" s="17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10"/>
      <c r="B139" s="10"/>
      <c r="C139" s="10"/>
      <c r="D139" s="10"/>
      <c r="E139" s="10"/>
      <c r="F139" s="10"/>
      <c r="G139" s="10"/>
      <c r="H139" s="17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78"/>
      <c r="M140" s="10"/>
      <c r="N140" s="10"/>
      <c r="O140" s="10"/>
      <c r="P140" s="10"/>
    </row>
    <row r="141" spans="1:1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10"/>
      <c r="B142" s="10"/>
      <c r="C142" s="10"/>
      <c r="D142" s="85"/>
      <c r="E142" s="10"/>
      <c r="F142" s="10"/>
      <c r="G142" s="10"/>
      <c r="H142" s="10"/>
      <c r="I142" s="10"/>
      <c r="J142" s="10"/>
      <c r="K142" s="10"/>
      <c r="L142" s="85"/>
      <c r="M142" s="10"/>
      <c r="N142" s="10"/>
      <c r="O142" s="10"/>
      <c r="P142" s="10"/>
    </row>
    <row r="143" spans="1:16" ht="12.75">
      <c r="A143" s="10"/>
      <c r="B143" s="10"/>
      <c r="C143" s="10"/>
      <c r="D143" s="1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5:16" ht="12.75">
      <c r="E145" s="10"/>
      <c r="F145" s="17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5:1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5:1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5:1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5:1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5:1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A Robertson</cp:lastModifiedBy>
  <cp:lastPrinted>2001-10-31T16:39:39Z</cp:lastPrinted>
  <dcterms:created xsi:type="dcterms:W3CDTF">1999-12-02T14:58:15Z</dcterms:created>
  <dcterms:modified xsi:type="dcterms:W3CDTF">2010-08-06T18:11:18Z</dcterms:modified>
  <cp:category/>
  <cp:version/>
  <cp:contentType/>
  <cp:contentStatus/>
</cp:coreProperties>
</file>