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75" windowHeight="14505" tabRatio="408"/>
  </bookViews>
  <sheets>
    <sheet name="Sheet1" sheetId="1" r:id="rId1"/>
    <sheet name="Sheet2" sheetId="2" r:id="rId2"/>
    <sheet name="Sheet3" sheetId="3" r:id="rId3"/>
  </sheets>
  <definedNames>
    <definedName name="SUM_AllocColHeader">Sheet1!$D$4:$N$4</definedName>
    <definedName name="SUM_AllocTable">Sheet1!$D$4:$N$29</definedName>
    <definedName name="SUM_SumConfigName">Sheet1!#REF!</definedName>
  </definedNames>
  <calcPr calcId="125725"/>
</workbook>
</file>

<file path=xl/calcChain.xml><?xml version="1.0" encoding="utf-8"?>
<calcChain xmlns="http://schemas.openxmlformats.org/spreadsheetml/2006/main">
  <c r="C36" i="1"/>
  <c r="D36"/>
  <c r="E36"/>
  <c r="B36"/>
  <c r="C35"/>
  <c r="D35"/>
  <c r="E35"/>
  <c r="E13"/>
  <c r="E12"/>
  <c r="B27"/>
  <c r="C13"/>
  <c r="D13" s="1"/>
  <c r="E26"/>
  <c r="C16"/>
  <c r="D16" s="1"/>
  <c r="E16" s="1"/>
  <c r="E4"/>
  <c r="D4"/>
  <c r="C21"/>
  <c r="C22"/>
  <c r="D22" s="1"/>
  <c r="E22" s="1"/>
  <c r="C23"/>
  <c r="D23" s="1"/>
  <c r="E23" s="1"/>
  <c r="C24"/>
  <c r="D24" s="1"/>
  <c r="C25"/>
  <c r="D25" s="1"/>
  <c r="E25" s="1"/>
  <c r="C19"/>
  <c r="D19" s="1"/>
  <c r="C12"/>
  <c r="D12" s="1"/>
  <c r="C14"/>
  <c r="D14" s="1"/>
  <c r="E14" s="1"/>
  <c r="C15"/>
  <c r="D15" s="1"/>
  <c r="E15" s="1"/>
  <c r="C11"/>
  <c r="D11" s="1"/>
  <c r="C10"/>
  <c r="D10" s="1"/>
  <c r="C5"/>
  <c r="D5" s="1"/>
  <c r="E5" s="1"/>
  <c r="C3"/>
  <c r="D3" s="1"/>
  <c r="E3" s="1"/>
  <c r="C9"/>
  <c r="D9"/>
  <c r="B8"/>
  <c r="C8" s="1"/>
  <c r="D8" s="1"/>
  <c r="B2"/>
  <c r="B7" s="1"/>
  <c r="B35" l="1"/>
  <c r="D18"/>
  <c r="C18"/>
  <c r="B18"/>
  <c r="B29" s="1"/>
  <c r="C27"/>
  <c r="E7"/>
  <c r="E10"/>
  <c r="E18" s="1"/>
  <c r="C2"/>
  <c r="D21"/>
  <c r="E21" s="1"/>
  <c r="E27" s="1"/>
  <c r="E29" l="1"/>
  <c r="E32" s="1"/>
  <c r="E33" s="1"/>
  <c r="D27"/>
  <c r="E31"/>
  <c r="B32"/>
  <c r="B31"/>
  <c r="C31"/>
  <c r="D2"/>
  <c r="D7" s="1"/>
  <c r="D29" s="1"/>
  <c r="C7"/>
  <c r="C29" s="1"/>
  <c r="D31"/>
  <c r="C32" l="1"/>
  <c r="D32"/>
</calcChain>
</file>

<file path=xl/sharedStrings.xml><?xml version="1.0" encoding="utf-8"?>
<sst xmlns="http://schemas.openxmlformats.org/spreadsheetml/2006/main" count="39" uniqueCount="39">
  <si>
    <t>20007950-1 STAGE 0 STRUCTURE SUBASSY</t>
  </si>
  <si>
    <t>2007878-1 STAGE 0-1 SPRING/FLEXURE</t>
  </si>
  <si>
    <t>20007825-1 STAGE 1 STRUCTURE SUBASSY</t>
  </si>
  <si>
    <t>20007890-1 STAGE 1-2 SPRING/FLEXURE</t>
  </si>
  <si>
    <t>20007845-1 STAGE 2 STRUCTURE SUBASSY</t>
  </si>
  <si>
    <t>STAGE 2 KEEL BALLAST</t>
  </si>
  <si>
    <t>20007820-1 L-4C POD</t>
  </si>
  <si>
    <t>20007810-1 GS-13 POD</t>
  </si>
  <si>
    <t>GS-13 Locker</t>
  </si>
  <si>
    <t>STAGE 0 Bolts</t>
  </si>
  <si>
    <t>L4C + Cable</t>
  </si>
  <si>
    <t>STAGE 1 OTHER (Hardware)</t>
  </si>
  <si>
    <t>STAGE 2 OTHER (Hardware)</t>
  </si>
  <si>
    <t>GS13</t>
  </si>
  <si>
    <t>Total</t>
  </si>
  <si>
    <t>Trim weight</t>
  </si>
  <si>
    <t xml:space="preserve"> #1:              Estimation based on ASI model        (Old style blades)</t>
  </si>
  <si>
    <t xml:space="preserve"> #3:                  LASTI Prototype</t>
  </si>
  <si>
    <t xml:space="preserve">  #2:              Estimation based on ASI model        (New style blades)</t>
  </si>
  <si>
    <t xml:space="preserve">AdL Lift = (S0+S1+S2+Payload)-(Keel Balast) </t>
  </si>
  <si>
    <t>20007790-1 STS-2 POD (Trilium for AdL)</t>
  </si>
  <si>
    <t>S0-1 CPS</t>
  </si>
  <si>
    <t>Load on HEPI springs = S0+S1+S2+Payload</t>
  </si>
  <si>
    <t>Stage 0 Subtotal (Without actuators)</t>
  </si>
  <si>
    <t>STS-2 + locker + Cable (Trilium for AdL)</t>
  </si>
  <si>
    <t xml:space="preserve">  </t>
  </si>
  <si>
    <t>S1-2 CPS + cables</t>
  </si>
  <si>
    <t xml:space="preserve"> </t>
  </si>
  <si>
    <t>Load on ISI springs = S1+S2+Payload</t>
  </si>
  <si>
    <t>STAGE 0-1 CONNECTING STRUCTURE  (Act. posts, lockers…)</t>
  </si>
  <si>
    <t xml:space="preserve"> #4:              Advanced LIGO as of 11/02/09 (In re-design process)</t>
  </si>
  <si>
    <t>CONNECTING STRUCTURE (Act. brackets, lockers…)</t>
  </si>
  <si>
    <t>Large Actuators Magnets Assy</t>
  </si>
  <si>
    <t>Small Actuators Magnets Assy</t>
  </si>
  <si>
    <t>Stage 1 Subtotal</t>
  </si>
  <si>
    <t xml:space="preserve">Stage 2 Subtotal </t>
  </si>
  <si>
    <t>BSC ISI mass = S0+S1+S2 (Lbs)</t>
  </si>
  <si>
    <t>BSC ISI mass = S0+S1+S2 (kg)</t>
  </si>
  <si>
    <t>Payload (Used E0900084-BSC7-H2 for AdL)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</si>
</sst>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A4" zoomScaleNormal="100" workbookViewId="0">
      <selection activeCell="A41" sqref="A41"/>
    </sheetView>
  </sheetViews>
  <sheetFormatPr defaultRowHeight="15"/>
  <cols>
    <col min="1" max="1" width="60.7109375" style="1" customWidth="1"/>
    <col min="2" max="2" width="28" style="1" customWidth="1"/>
    <col min="3" max="3" width="27.140625" style="1" customWidth="1"/>
    <col min="4" max="4" width="24.140625" style="1" customWidth="1"/>
    <col min="5" max="5" width="24.85546875" style="1" customWidth="1"/>
    <col min="6" max="6" width="22.5703125" style="1" customWidth="1"/>
    <col min="7" max="7" width="13.85546875" style="1" customWidth="1"/>
    <col min="8" max="8" width="11.28515625" style="1" customWidth="1"/>
    <col min="9" max="16384" width="9.140625" style="1"/>
  </cols>
  <sheetData>
    <row r="1" spans="1:6" s="3" customFormat="1" ht="88.5" customHeight="1" thickBot="1">
      <c r="B1" s="4" t="s">
        <v>16</v>
      </c>
      <c r="C1" s="4" t="s">
        <v>18</v>
      </c>
      <c r="D1" s="4" t="s">
        <v>17</v>
      </c>
      <c r="E1" s="4" t="s">
        <v>30</v>
      </c>
    </row>
    <row r="2" spans="1:6" ht="18.75">
      <c r="A2" s="5" t="s">
        <v>0</v>
      </c>
      <c r="B2" s="6">
        <f>967.621460203489</f>
        <v>967.62146020348905</v>
      </c>
      <c r="C2" s="7">
        <f>B2</f>
        <v>967.62146020348905</v>
      </c>
      <c r="D2" s="7">
        <f>C2</f>
        <v>967.62146020348905</v>
      </c>
      <c r="E2" s="8">
        <v>1187</v>
      </c>
    </row>
    <row r="3" spans="1:6" ht="18.75">
      <c r="A3" s="9" t="s">
        <v>29</v>
      </c>
      <c r="B3" s="10">
        <v>376.6208879843719</v>
      </c>
      <c r="C3" s="11">
        <f>B3</f>
        <v>376.6208879843719</v>
      </c>
      <c r="D3" s="11">
        <f>C3</f>
        <v>376.6208879843719</v>
      </c>
      <c r="E3" s="11">
        <f>D3</f>
        <v>376.6208879843719</v>
      </c>
    </row>
    <row r="4" spans="1:6" ht="18.75">
      <c r="A4" s="9" t="s">
        <v>1</v>
      </c>
      <c r="B4" s="10">
        <v>225.49279781529415</v>
      </c>
      <c r="C4" s="12">
        <v>273.5</v>
      </c>
      <c r="D4" s="13">
        <f>C4</f>
        <v>273.5</v>
      </c>
      <c r="E4" s="13">
        <f>C4</f>
        <v>273.5</v>
      </c>
    </row>
    <row r="5" spans="1:6" ht="18.75">
      <c r="A5" s="9" t="s">
        <v>9</v>
      </c>
      <c r="B5" s="10">
        <v>109.79</v>
      </c>
      <c r="C5" s="11">
        <f>B5</f>
        <v>109.79</v>
      </c>
      <c r="D5" s="11">
        <f>C5</f>
        <v>109.79</v>
      </c>
      <c r="E5" s="11">
        <f>D5</f>
        <v>109.79</v>
      </c>
    </row>
    <row r="6" spans="1:6" ht="18.75">
      <c r="A6" s="9" t="s">
        <v>21</v>
      </c>
      <c r="B6" s="10">
        <v>1.01</v>
      </c>
      <c r="C6" s="10">
        <v>1.01</v>
      </c>
      <c r="D6" s="10">
        <v>1.01</v>
      </c>
      <c r="E6" s="11">
        <v>1.01</v>
      </c>
    </row>
    <row r="7" spans="1:6" ht="19.5" thickBot="1">
      <c r="A7" s="14" t="s">
        <v>23</v>
      </c>
      <c r="B7" s="15">
        <f>SUM(B2:B6)</f>
        <v>1680.535146003155</v>
      </c>
      <c r="C7" s="16">
        <f>SUM(C2:C5)</f>
        <v>1727.5323481878609</v>
      </c>
      <c r="D7" s="16">
        <f>SUM(D2:D5)</f>
        <v>1727.5323481878609</v>
      </c>
      <c r="E7" s="16">
        <f>SUM(E2:E5)</f>
        <v>1946.9108879843718</v>
      </c>
    </row>
    <row r="8" spans="1:6" ht="18.75">
      <c r="A8" s="5" t="s">
        <v>2</v>
      </c>
      <c r="B8" s="6">
        <f>1119.19604376203-29.87</f>
        <v>1089.3260437620302</v>
      </c>
      <c r="C8" s="11">
        <f>B8</f>
        <v>1089.3260437620302</v>
      </c>
      <c r="D8" s="11">
        <f>C8</f>
        <v>1089.3260437620302</v>
      </c>
      <c r="E8" s="8">
        <v>1208</v>
      </c>
    </row>
    <row r="9" spans="1:6" ht="18.75">
      <c r="A9" s="9" t="s">
        <v>15</v>
      </c>
      <c r="B9" s="10">
        <v>29.87</v>
      </c>
      <c r="C9" s="11">
        <f>B9</f>
        <v>29.87</v>
      </c>
      <c r="D9" s="17">
        <f>160+140+80</f>
        <v>380</v>
      </c>
      <c r="E9" s="12">
        <v>105</v>
      </c>
    </row>
    <row r="10" spans="1:6" ht="18.75">
      <c r="A10" s="9" t="s">
        <v>31</v>
      </c>
      <c r="B10" s="10">
        <v>66.129779024038115</v>
      </c>
      <c r="C10" s="11">
        <f>B10</f>
        <v>66.129779024038115</v>
      </c>
      <c r="D10" s="11">
        <f>C10</f>
        <v>66.129779024038115</v>
      </c>
      <c r="E10" s="11">
        <f>D10</f>
        <v>66.129779024038115</v>
      </c>
    </row>
    <row r="11" spans="1:6" ht="18.75">
      <c r="A11" s="9" t="s">
        <v>11</v>
      </c>
      <c r="B11" s="10">
        <v>28.67</v>
      </c>
      <c r="C11" s="11">
        <f>B11</f>
        <v>28.67</v>
      </c>
      <c r="D11" s="11">
        <f>C11</f>
        <v>28.67</v>
      </c>
      <c r="E11" s="11">
        <v>45</v>
      </c>
    </row>
    <row r="12" spans="1:6" ht="18.75">
      <c r="A12" s="9" t="s">
        <v>24</v>
      </c>
      <c r="B12" s="10">
        <v>97.3</v>
      </c>
      <c r="C12" s="11">
        <f t="shared" ref="C12:D16" si="0">B12</f>
        <v>97.3</v>
      </c>
      <c r="D12" s="11">
        <f t="shared" si="0"/>
        <v>97.3</v>
      </c>
      <c r="E12" s="12">
        <f>30.8*3</f>
        <v>92.4</v>
      </c>
      <c r="F12" s="2"/>
    </row>
    <row r="13" spans="1:6" ht="18.75">
      <c r="A13" s="9" t="s">
        <v>20</v>
      </c>
      <c r="B13" s="10">
        <v>250.41986277822434</v>
      </c>
      <c r="C13" s="11">
        <f>B13</f>
        <v>250.41986277822434</v>
      </c>
      <c r="D13" s="11">
        <f t="shared" si="0"/>
        <v>250.41986277822434</v>
      </c>
      <c r="E13" s="12">
        <f>3*55.1</f>
        <v>165.3</v>
      </c>
      <c r="F13" s="2"/>
    </row>
    <row r="14" spans="1:6" ht="18.75">
      <c r="A14" s="9" t="s">
        <v>10</v>
      </c>
      <c r="B14" s="10">
        <v>38.78</v>
      </c>
      <c r="C14" s="11">
        <f t="shared" si="0"/>
        <v>38.78</v>
      </c>
      <c r="D14" s="11">
        <f t="shared" si="0"/>
        <v>38.78</v>
      </c>
      <c r="E14" s="11">
        <f t="shared" ref="E14" si="1">D14</f>
        <v>38.78</v>
      </c>
    </row>
    <row r="15" spans="1:6" ht="18.75">
      <c r="A15" s="9" t="s">
        <v>6</v>
      </c>
      <c r="B15" s="10">
        <v>75.459999999999994</v>
      </c>
      <c r="C15" s="11">
        <f t="shared" si="0"/>
        <v>75.459999999999994</v>
      </c>
      <c r="D15" s="11">
        <f t="shared" si="0"/>
        <v>75.459999999999994</v>
      </c>
      <c r="E15" s="11">
        <f t="shared" ref="E15:E16" si="2">D15</f>
        <v>75.459999999999994</v>
      </c>
    </row>
    <row r="16" spans="1:6" ht="18.75">
      <c r="A16" s="9" t="s">
        <v>26</v>
      </c>
      <c r="B16" s="10">
        <v>4.91</v>
      </c>
      <c r="C16" s="11">
        <f t="shared" si="0"/>
        <v>4.91</v>
      </c>
      <c r="D16" s="11">
        <f t="shared" si="0"/>
        <v>4.91</v>
      </c>
      <c r="E16" s="11">
        <f t="shared" si="2"/>
        <v>4.91</v>
      </c>
    </row>
    <row r="17" spans="1:7" ht="18.75">
      <c r="A17" s="14" t="s">
        <v>32</v>
      </c>
      <c r="B17" s="21">
        <v>175.4</v>
      </c>
      <c r="C17" s="21">
        <v>175.4</v>
      </c>
      <c r="D17" s="21">
        <v>175.4</v>
      </c>
      <c r="E17" s="12">
        <v>91.2</v>
      </c>
    </row>
    <row r="18" spans="1:7" ht="19.5" thickBot="1">
      <c r="A18" s="14" t="s">
        <v>34</v>
      </c>
      <c r="B18" s="15">
        <f>SUM(B8:B17)</f>
        <v>1856.2656855642927</v>
      </c>
      <c r="C18" s="15">
        <f t="shared" ref="C18:E18" si="3">SUM(C8:C17)</f>
        <v>1856.2656855642927</v>
      </c>
      <c r="D18" s="15">
        <f t="shared" si="3"/>
        <v>2206.3956855642928</v>
      </c>
      <c r="E18" s="16">
        <f t="shared" si="3"/>
        <v>1892.1797790240382</v>
      </c>
      <c r="G18" s="1" t="s">
        <v>27</v>
      </c>
    </row>
    <row r="19" spans="1:7" ht="18.75">
      <c r="A19" s="5" t="s">
        <v>4</v>
      </c>
      <c r="B19" s="7">
        <v>2967.1653657916527</v>
      </c>
      <c r="C19" s="7">
        <f>B19</f>
        <v>2967.1653657916527</v>
      </c>
      <c r="D19" s="7">
        <f t="shared" ref="D19" si="4">C19</f>
        <v>2967.1653657916527</v>
      </c>
      <c r="E19" s="8">
        <v>2996</v>
      </c>
    </row>
    <row r="20" spans="1:7" ht="18.75">
      <c r="A20" s="9" t="s">
        <v>3</v>
      </c>
      <c r="B20" s="10">
        <v>82.582449871056951</v>
      </c>
      <c r="C20" s="12">
        <v>84</v>
      </c>
      <c r="D20" s="13">
        <v>84</v>
      </c>
      <c r="E20" s="13">
        <v>84</v>
      </c>
    </row>
    <row r="21" spans="1:7" ht="18.75">
      <c r="A21" s="9" t="s">
        <v>5</v>
      </c>
      <c r="B21" s="11">
        <v>806.65045667648315</v>
      </c>
      <c r="C21" s="11">
        <f t="shared" ref="C21:E25" si="5">B21</f>
        <v>806.65045667648315</v>
      </c>
      <c r="D21" s="11">
        <f t="shared" si="5"/>
        <v>806.65045667648315</v>
      </c>
      <c r="E21" s="11">
        <f t="shared" si="5"/>
        <v>806.65045667648315</v>
      </c>
    </row>
    <row r="22" spans="1:7" ht="18.75">
      <c r="A22" s="9" t="s">
        <v>12</v>
      </c>
      <c r="B22" s="11">
        <v>86.94</v>
      </c>
      <c r="C22" s="11">
        <f t="shared" si="5"/>
        <v>86.94</v>
      </c>
      <c r="D22" s="11">
        <f t="shared" si="5"/>
        <v>86.94</v>
      </c>
      <c r="E22" s="11">
        <f t="shared" si="5"/>
        <v>86.94</v>
      </c>
    </row>
    <row r="23" spans="1:7" ht="18.75">
      <c r="A23" s="9" t="s">
        <v>7</v>
      </c>
      <c r="B23" s="11">
        <v>286.98</v>
      </c>
      <c r="C23" s="11">
        <f t="shared" si="5"/>
        <v>286.98</v>
      </c>
      <c r="D23" s="11">
        <f t="shared" si="5"/>
        <v>286.98</v>
      </c>
      <c r="E23" s="11">
        <f t="shared" si="5"/>
        <v>286.98</v>
      </c>
    </row>
    <row r="24" spans="1:7" ht="18.75">
      <c r="A24" s="9" t="s">
        <v>8</v>
      </c>
      <c r="B24" s="11">
        <v>1.68</v>
      </c>
      <c r="C24" s="11">
        <f t="shared" si="5"/>
        <v>1.68</v>
      </c>
      <c r="D24" s="11">
        <f t="shared" si="5"/>
        <v>1.68</v>
      </c>
      <c r="E24" s="12">
        <v>0</v>
      </c>
    </row>
    <row r="25" spans="1:7" ht="18.75">
      <c r="A25" s="9" t="s">
        <v>13</v>
      </c>
      <c r="B25" s="11">
        <v>148.21</v>
      </c>
      <c r="C25" s="11">
        <f t="shared" si="5"/>
        <v>148.21</v>
      </c>
      <c r="D25" s="11">
        <f t="shared" si="5"/>
        <v>148.21</v>
      </c>
      <c r="E25" s="11">
        <f t="shared" si="5"/>
        <v>148.21</v>
      </c>
    </row>
    <row r="26" spans="1:7" ht="18.75">
      <c r="A26" s="14" t="s">
        <v>33</v>
      </c>
      <c r="B26" s="21">
        <v>25.96</v>
      </c>
      <c r="C26" s="21">
        <v>25.96</v>
      </c>
      <c r="D26" s="21">
        <v>25.96</v>
      </c>
      <c r="E26" s="12">
        <f>4.3*6</f>
        <v>25.799999999999997</v>
      </c>
    </row>
    <row r="27" spans="1:7" ht="19.5" thickBot="1">
      <c r="A27" s="18" t="s">
        <v>35</v>
      </c>
      <c r="B27" s="16">
        <f>SUM(B19:B26)</f>
        <v>4406.1682723391932</v>
      </c>
      <c r="C27" s="16">
        <f t="shared" ref="C27:E27" si="6">SUM(C19:C26)</f>
        <v>4407.585822468136</v>
      </c>
      <c r="D27" s="16">
        <f t="shared" si="6"/>
        <v>4407.585822468136</v>
      </c>
      <c r="E27" s="16">
        <f t="shared" si="6"/>
        <v>4434.5804566764837</v>
      </c>
    </row>
    <row r="28" spans="1:7" ht="19.5" thickBot="1">
      <c r="A28" s="19" t="s">
        <v>38</v>
      </c>
      <c r="B28" s="20">
        <v>1764</v>
      </c>
      <c r="C28" s="20">
        <v>1764</v>
      </c>
      <c r="D28" s="20">
        <v>1764</v>
      </c>
      <c r="E28" s="20">
        <v>1804</v>
      </c>
      <c r="G28" s="1" t="s">
        <v>25</v>
      </c>
    </row>
    <row r="29" spans="1:7" ht="19.5" thickBot="1">
      <c r="A29" s="22" t="s">
        <v>14</v>
      </c>
      <c r="B29" s="23">
        <f>B7+B18+B27+B28</f>
        <v>9706.969103906642</v>
      </c>
      <c r="C29" s="23">
        <f t="shared" ref="C29:E29" si="7">C7+C18+C27+C28</f>
        <v>9755.3838562202891</v>
      </c>
      <c r="D29" s="23">
        <f t="shared" si="7"/>
        <v>10105.51385622029</v>
      </c>
      <c r="E29" s="23">
        <f t="shared" si="7"/>
        <v>10077.671123684893</v>
      </c>
    </row>
    <row r="30" spans="1:7" ht="8.25" customHeight="1" thickBot="1">
      <c r="A30" s="33"/>
      <c r="B30" s="34"/>
      <c r="C30" s="34"/>
      <c r="D30" s="34"/>
      <c r="E30" s="34"/>
    </row>
    <row r="31" spans="1:7" ht="18.75">
      <c r="A31" s="25" t="s">
        <v>28</v>
      </c>
      <c r="B31" s="26">
        <f>B18+B27+B28+B17+B26</f>
        <v>8227.7939579034846</v>
      </c>
      <c r="C31" s="26">
        <f>C18+C27+C28+C17+C26</f>
        <v>8229.2115080324274</v>
      </c>
      <c r="D31" s="26">
        <f>D18+D27+D28+D17+D26</f>
        <v>8579.3415080324285</v>
      </c>
      <c r="E31" s="27">
        <f>E18+E27+E28+E17+E26</f>
        <v>8247.7602357005217</v>
      </c>
    </row>
    <row r="32" spans="1:7" ht="18.75">
      <c r="A32" s="28" t="s">
        <v>22</v>
      </c>
      <c r="B32" s="24">
        <f>B29</f>
        <v>9706.969103906642</v>
      </c>
      <c r="C32" s="24">
        <f>C29</f>
        <v>9755.3838562202891</v>
      </c>
      <c r="D32" s="24">
        <f>D29</f>
        <v>10105.51385622029</v>
      </c>
      <c r="E32" s="29">
        <f>E29</f>
        <v>10077.671123684893</v>
      </c>
    </row>
    <row r="33" spans="1:5" ht="19.5" thickBot="1">
      <c r="A33" s="30" t="s">
        <v>19</v>
      </c>
      <c r="B33" s="31"/>
      <c r="C33" s="31"/>
      <c r="D33" s="31"/>
      <c r="E33" s="32">
        <f>E32-E21</f>
        <v>9271.0206670084099</v>
      </c>
    </row>
    <row r="34" spans="1:5" ht="6.75" customHeight="1" thickBot="1"/>
    <row r="35" spans="1:5">
      <c r="A35" s="35" t="s">
        <v>36</v>
      </c>
      <c r="B35" s="37">
        <f>B7+B18+B27</f>
        <v>7942.9691039066411</v>
      </c>
      <c r="C35" s="37">
        <f t="shared" ref="C35:E35" si="8">C7+C18+C27</f>
        <v>7991.3838562202891</v>
      </c>
      <c r="D35" s="37">
        <f t="shared" si="8"/>
        <v>8341.5138562202901</v>
      </c>
      <c r="E35" s="38">
        <f t="shared" si="8"/>
        <v>8273.6711236848932</v>
      </c>
    </row>
    <row r="36" spans="1:5" ht="15.75" thickBot="1">
      <c r="A36" s="36" t="s">
        <v>37</v>
      </c>
      <c r="B36" s="39">
        <f>B35/2.2</f>
        <v>3610.4405017757458</v>
      </c>
      <c r="C36" s="39">
        <f t="shared" ref="C36:E36" si="9">C35/2.2</f>
        <v>3632.4472073728584</v>
      </c>
      <c r="D36" s="39">
        <f t="shared" si="9"/>
        <v>3791.597207372859</v>
      </c>
      <c r="E36" s="40">
        <f t="shared" si="9"/>
        <v>3760.7596016749512</v>
      </c>
    </row>
  </sheetData>
  <pageMargins left="1" right="1" top="1" bottom="1" header="0.5" footer="0.5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SUM_AllocColHeader</vt:lpstr>
      <vt:lpstr>SUM_AllocTable</vt:lpstr>
    </vt:vector>
  </TitlesOfParts>
  <Company>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 Matichard</dc:creator>
  <cp:lastModifiedBy>Fabrice  Matichard</cp:lastModifiedBy>
  <cp:lastPrinted>2009-11-02T15:36:28Z</cp:lastPrinted>
  <dcterms:created xsi:type="dcterms:W3CDTF">2009-08-14T13:35:18Z</dcterms:created>
  <dcterms:modified xsi:type="dcterms:W3CDTF">2009-11-02T15:36:30Z</dcterms:modified>
</cp:coreProperties>
</file>