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nanyeva\Downloads\"/>
    </mc:Choice>
  </mc:AlternateContent>
  <xr:revisionPtr revIDLastSave="0" documentId="8_{154DDEDD-254B-443C-B9CD-DA36C6D91D84}" xr6:coauthVersionLast="47" xr6:coauthVersionMax="47" xr10:uidLastSave="{00000000-0000-0000-0000-000000000000}"/>
  <bookViews>
    <workbookView xWindow="9170" yWindow="4160" windowWidth="16410" windowHeight="14140" xr2:uid="{00000000-000D-0000-FFFF-FFFF00000000}"/>
  </bookViews>
  <sheets>
    <sheet name="COC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9" i="1" l="1"/>
  <c r="D119" i="1" s="1"/>
  <c r="B118" i="1"/>
  <c r="D118" i="1" s="1"/>
  <c r="B117" i="1"/>
  <c r="D117" i="1" s="1"/>
  <c r="B116" i="1"/>
  <c r="D116" i="1" s="1"/>
  <c r="B115" i="1"/>
  <c r="D115" i="1" s="1"/>
  <c r="B114" i="1"/>
  <c r="D114" i="1" s="1"/>
  <c r="B113" i="1"/>
  <c r="D113" i="1" s="1"/>
  <c r="B112" i="1"/>
  <c r="D112" i="1" s="1"/>
  <c r="B111" i="1"/>
  <c r="D111" i="1" s="1"/>
  <c r="H120" i="1" s="1"/>
  <c r="B104" i="1"/>
  <c r="D104" i="1" s="1"/>
  <c r="B103" i="1"/>
  <c r="D103" i="1" s="1"/>
  <c r="B102" i="1"/>
  <c r="D102" i="1" s="1"/>
  <c r="B101" i="1"/>
  <c r="D101" i="1" s="1"/>
  <c r="B100" i="1"/>
  <c r="D100" i="1" s="1"/>
  <c r="B99" i="1"/>
  <c r="D99" i="1" s="1"/>
  <c r="B98" i="1"/>
  <c r="D98" i="1" s="1"/>
  <c r="B97" i="1"/>
  <c r="D97" i="1" s="1"/>
  <c r="H106" i="1" s="1"/>
  <c r="B89" i="1"/>
  <c r="D89" i="1" s="1"/>
  <c r="B88" i="1"/>
  <c r="D88" i="1" s="1"/>
  <c r="D87" i="1"/>
  <c r="B87" i="1"/>
  <c r="B86" i="1"/>
  <c r="D86" i="1" s="1"/>
  <c r="B85" i="1"/>
  <c r="D85" i="1" s="1"/>
  <c r="B84" i="1"/>
  <c r="D84" i="1" s="1"/>
  <c r="B83" i="1"/>
  <c r="D83" i="1" s="1"/>
  <c r="B82" i="1"/>
  <c r="D82" i="1" s="1"/>
  <c r="B77" i="1"/>
  <c r="D77" i="1" s="1"/>
  <c r="B76" i="1"/>
  <c r="D76" i="1" s="1"/>
  <c r="B75" i="1"/>
  <c r="D75" i="1" s="1"/>
  <c r="B74" i="1"/>
  <c r="D74" i="1" s="1"/>
  <c r="B73" i="1"/>
  <c r="D73" i="1" s="1"/>
  <c r="B72" i="1"/>
  <c r="D72" i="1" s="1"/>
  <c r="B71" i="1"/>
  <c r="D71" i="1" s="1"/>
  <c r="H78" i="1" s="1"/>
  <c r="I29" i="1"/>
  <c r="B28" i="1"/>
  <c r="G27" i="1"/>
  <c r="C26" i="1"/>
  <c r="G26" i="1" s="1"/>
  <c r="G25" i="1"/>
  <c r="C24" i="1"/>
  <c r="G24" i="1" s="1"/>
  <c r="C23" i="1"/>
  <c r="G23" i="1" s="1"/>
  <c r="G22" i="1"/>
  <c r="G21" i="1"/>
  <c r="G20" i="1"/>
  <c r="G19" i="1"/>
  <c r="G18" i="1"/>
  <c r="G17" i="1"/>
  <c r="G16" i="1"/>
  <c r="G15" i="1"/>
  <c r="G14" i="1"/>
  <c r="H90" i="1" l="1"/>
  <c r="J90" i="1" s="1"/>
  <c r="J120" i="1"/>
  <c r="I120" i="1"/>
  <c r="B123" i="1" s="1"/>
  <c r="I90" i="1" l="1"/>
  <c r="B122" i="1" s="1"/>
</calcChain>
</file>

<file path=xl/sharedStrings.xml><?xml version="1.0" encoding="utf-8"?>
<sst xmlns="http://schemas.openxmlformats.org/spreadsheetml/2006/main" count="271" uniqueCount="156">
  <si>
    <r>
      <rPr>
        <u/>
        <sz val="10"/>
        <color rgb="FF1155CC"/>
        <rFont val="Arial"/>
        <family val="2"/>
      </rPr>
      <t>D0901920-v14</t>
    </r>
    <r>
      <rPr>
        <sz val="10"/>
        <color rgb="FF000000"/>
        <rFont val="Arial"/>
        <family val="2"/>
      </rPr>
      <t xml:space="preserve"> H1 COC Ray Coordinates</t>
    </r>
  </si>
  <si>
    <t>Note:</t>
  </si>
  <si>
    <t>Design values from aLIGO</t>
  </si>
  <si>
    <t>The recycling cavity lengths are specified in Ref:T0900043-10; the ITM and ETM were moved per E1200345</t>
  </si>
  <si>
    <t>Nominal alignemet values from Mathematica</t>
  </si>
  <si>
    <t>LIGO-E1300128</t>
  </si>
  <si>
    <t>Using as-built wedge angles from the galaxy page</t>
  </si>
  <si>
    <t>https://galaxy.ligo.caltech.edu/optics/</t>
  </si>
  <si>
    <t>Ray coordinates from Zemax</t>
  </si>
  <si>
    <t>LIGO-E1900255</t>
  </si>
  <si>
    <t>*</t>
  </si>
  <si>
    <t>Values recomended by the Mathematica notebook for BBS and as built TMs</t>
  </si>
  <si>
    <t>LIGO-E1300128-v5</t>
  </si>
  <si>
    <t>**</t>
  </si>
  <si>
    <t>Values recomended by the Mathematica notebook for old BS and older TMs. Keeping these numbers for Zemax until SR and RP optics will be decided to move</t>
  </si>
  <si>
    <t>***</t>
  </si>
  <si>
    <t>WEDGE</t>
  </si>
  <si>
    <t>OPTIC OD</t>
  </si>
  <si>
    <t>OPTIC thickness, mm</t>
  </si>
  <si>
    <t>OPTIC thickness 
 mm</t>
  </si>
  <si>
    <t>OPTIC ANGLE</t>
  </si>
  <si>
    <t>ROC, m</t>
  </si>
  <si>
    <t>DCC OPTIC</t>
  </si>
  <si>
    <t xml:space="preserve">SUS </t>
  </si>
  <si>
    <t>2W</t>
  </si>
  <si>
    <t>20W</t>
  </si>
  <si>
    <t>STAY CLEAR</t>
  </si>
  <si>
    <t>BAFFLE ID</t>
  </si>
  <si>
    <t>BAF DCC</t>
  </si>
  <si>
    <t>R</t>
  </si>
  <si>
    <t xml:space="preserve"> horizontal</t>
  </si>
  <si>
    <t>vertical</t>
  </si>
  <si>
    <t>thick side</t>
  </si>
  <si>
    <t>at max</t>
  </si>
  <si>
    <t>at center,</t>
  </si>
  <si>
    <t>Pitch</t>
  </si>
  <si>
    <t>Yaw</t>
  </si>
  <si>
    <t>HR</t>
  </si>
  <si>
    <t>AR</t>
  </si>
  <si>
    <t>X, mm</t>
  </si>
  <si>
    <t>Y, mm</t>
  </si>
  <si>
    <t>ITMX 007</t>
  </si>
  <si>
    <t>down</t>
  </si>
  <si>
    <r>
      <rPr>
        <u/>
        <sz val="10"/>
        <color rgb="FF1155CC"/>
        <rFont val="Arial"/>
        <family val="2"/>
      </rPr>
      <t>D080657</t>
    </r>
  </si>
  <si>
    <t>ITMY 001</t>
  </si>
  <si>
    <r>
      <rPr>
        <u/>
        <sz val="10"/>
        <color rgb="FF1155CC"/>
        <rFont val="Arial"/>
        <family val="2"/>
      </rPr>
      <t>D080657</t>
    </r>
  </si>
  <si>
    <t>ETMX 013</t>
  </si>
  <si>
    <r>
      <rPr>
        <u/>
        <sz val="10"/>
        <color rgb="FF1155CC"/>
        <rFont val="Arial"/>
        <family val="2"/>
      </rPr>
      <t>D080658</t>
    </r>
  </si>
  <si>
    <t>ETMY 016</t>
  </si>
  <si>
    <r>
      <rPr>
        <u/>
        <sz val="10"/>
        <color rgb="FF1155CC"/>
        <rFont val="Arial"/>
        <family val="2"/>
      </rPr>
      <t>D080658</t>
    </r>
  </si>
  <si>
    <t>CPX 01</t>
  </si>
  <si>
    <t>-Y</t>
  </si>
  <si>
    <r>
      <rPr>
        <u/>
        <sz val="10"/>
        <color rgb="FF1155CC"/>
        <rFont val="Arial"/>
        <family val="2"/>
      </rPr>
      <t>D1000979</t>
    </r>
  </si>
  <si>
    <t>CPY 04</t>
  </si>
  <si>
    <t>-X</t>
  </si>
  <si>
    <t>69,56</t>
  </si>
  <si>
    <r>
      <rPr>
        <u/>
        <sz val="10"/>
        <color rgb="FF1155CC"/>
        <rFont val="Arial"/>
        <family val="2"/>
      </rPr>
      <t>D1000979</t>
    </r>
  </si>
  <si>
    <t>BS 06</t>
  </si>
  <si>
    <t>+X, +Y</t>
  </si>
  <si>
    <r>
      <rPr>
        <u/>
        <sz val="10"/>
        <color rgb="FF1155CC"/>
        <rFont val="Arial"/>
        <family val="2"/>
      </rPr>
      <t>D080660</t>
    </r>
  </si>
  <si>
    <t>BBS 01</t>
  </si>
  <si>
    <r>
      <rPr>
        <u/>
        <sz val="10"/>
        <color rgb="FF1155CC"/>
        <rFont val="Arial"/>
        <family val="2"/>
      </rPr>
      <t>D1900151</t>
    </r>
  </si>
  <si>
    <t>PR3 01</t>
  </si>
  <si>
    <r>
      <rPr>
        <u/>
        <sz val="10"/>
        <color rgb="FF1155CC"/>
        <rFont val="Arial"/>
        <family val="2"/>
      </rPr>
      <t>D080662</t>
    </r>
  </si>
  <si>
    <t>PR2 04</t>
  </si>
  <si>
    <r>
      <rPr>
        <u/>
        <sz val="10"/>
        <color rgb="FF1155CC"/>
        <rFont val="Arial"/>
        <family val="2"/>
      </rPr>
      <t>D0901176</t>
    </r>
  </si>
  <si>
    <t>PRM 04</t>
  </si>
  <si>
    <r>
      <rPr>
        <u/>
        <sz val="10"/>
        <color rgb="FF1155CC"/>
        <rFont val="Arial"/>
        <family val="2"/>
      </rPr>
      <t>D0901172</t>
    </r>
  </si>
  <si>
    <t>SR3 02</t>
  </si>
  <si>
    <r>
      <rPr>
        <u/>
        <sz val="10"/>
        <color rgb="FF1155CC"/>
        <rFont val="Arial"/>
        <family val="2"/>
      </rPr>
      <t>D080664</t>
    </r>
  </si>
  <si>
    <t>SR2 03</t>
  </si>
  <si>
    <r>
      <rPr>
        <u/>
        <sz val="10"/>
        <color rgb="FF1155CC"/>
        <rFont val="Arial"/>
        <family val="2"/>
      </rPr>
      <t>D0901178</t>
    </r>
  </si>
  <si>
    <t>SRM 06</t>
  </si>
  <si>
    <r>
      <rPr>
        <u/>
        <sz val="10"/>
        <color rgb="FF1155CC"/>
        <rFont val="Arial"/>
        <family val="2"/>
      </rPr>
      <t>D0901174</t>
    </r>
  </si>
  <si>
    <r>
      <rPr>
        <b/>
        <sz val="10"/>
        <color rgb="FF000000"/>
        <rFont val="Arial"/>
        <family val="2"/>
      </rPr>
      <t>*MATHEMATICA</t>
    </r>
    <r>
      <rPr>
        <b/>
        <sz val="10"/>
        <rFont val="Arial"/>
        <family val="2"/>
      </rPr>
      <t xml:space="preserve"> </t>
    </r>
    <r>
      <rPr>
        <b/>
        <u/>
        <sz val="10"/>
        <color rgb="FF1155CC"/>
        <rFont val="Arial"/>
        <family val="2"/>
      </rPr>
      <t>E1300128-v5</t>
    </r>
  </si>
  <si>
    <r>
      <rPr>
        <b/>
        <sz val="10"/>
        <color theme="1"/>
        <rFont val="Arial"/>
        <family val="2"/>
      </rPr>
      <t xml:space="preserve">**ZEMAX </t>
    </r>
    <r>
      <rPr>
        <b/>
        <sz val="10"/>
        <color rgb="FF0000FF"/>
        <rFont val="Arial"/>
        <family val="2"/>
      </rPr>
      <t>E1900255-v13</t>
    </r>
  </si>
  <si>
    <r>
      <rPr>
        <b/>
        <sz val="10"/>
        <color theme="1"/>
        <rFont val="Arial"/>
        <family val="2"/>
      </rPr>
      <t xml:space="preserve">**ZEMAX </t>
    </r>
    <r>
      <rPr>
        <b/>
        <sz val="10"/>
        <color rgb="FF0000FF"/>
        <rFont val="Arial"/>
        <family val="2"/>
      </rPr>
      <t>E1900255-v13</t>
    </r>
  </si>
  <si>
    <t>OPTIC</t>
  </si>
  <si>
    <t>GEOMETRICAL CENTER COORDINATES, mm</t>
  </si>
  <si>
    <t>RAY COORDINATES, mm</t>
  </si>
  <si>
    <t>CAD GLOBAL</t>
  </si>
  <si>
    <t>CAD CHAMBER LOCAL</t>
  </si>
  <si>
    <t>FARO</t>
  </si>
  <si>
    <t>CHAMBER</t>
  </si>
  <si>
    <t>Z</t>
  </si>
  <si>
    <t>Y</t>
  </si>
  <si>
    <t>X</t>
  </si>
  <si>
    <t>ITMX-HR (p9)</t>
  </si>
  <si>
    <t>LBSC3</t>
  </si>
  <si>
    <t>ITMX-AR (p10)</t>
  </si>
  <si>
    <t>ITMX-CP (p11)</t>
  </si>
  <si>
    <t>ITMX-CP (p12)</t>
  </si>
  <si>
    <t>-</t>
  </si>
  <si>
    <t>LBSC2</t>
  </si>
  <si>
    <t>PR3 (p6)</t>
  </si>
  <si>
    <t>LHAM2</t>
  </si>
  <si>
    <t>PR2 (p14)</t>
  </si>
  <si>
    <t>LHAM3</t>
  </si>
  <si>
    <t>PRM (p15)</t>
  </si>
  <si>
    <t>ITMY-HR (p1)</t>
  </si>
  <si>
    <t>LBSC1</t>
  </si>
  <si>
    <t>ITMY-AR (p2)</t>
  </si>
  <si>
    <t>4783.767330025916`</t>
  </si>
  <si>
    <t>ITMY-CP (p3)</t>
  </si>
  <si>
    <t>ITMY-CP (p4)</t>
  </si>
  <si>
    <t>BS HR</t>
  </si>
  <si>
    <t>BS AR</t>
  </si>
  <si>
    <t>BS ARS</t>
  </si>
  <si>
    <t>BS ARX</t>
  </si>
  <si>
    <t>BBS HR (p5)</t>
  </si>
  <si>
    <t>BBS AR</t>
  </si>
  <si>
    <t>BSS ARS (p7)</t>
  </si>
  <si>
    <t>BBS ARX (p13)</t>
  </si>
  <si>
    <t>SR3 (p17)</t>
  </si>
  <si>
    <t>LHAM5</t>
  </si>
  <si>
    <t>SR2 (p16)</t>
  </si>
  <si>
    <t>LHAM4</t>
  </si>
  <si>
    <t>SRM (p8)</t>
  </si>
  <si>
    <t>OUTPUT FARADAY IN</t>
  </si>
  <si>
    <t>OUTPUT FARADAY OUT</t>
  </si>
  <si>
    <t>ISC STEERING MIRROR</t>
  </si>
  <si>
    <t>LHAM6</t>
  </si>
  <si>
    <t>ETMX</t>
  </si>
  <si>
    <t>LBSC4</t>
  </si>
  <si>
    <t>ETMY</t>
  </si>
  <si>
    <t>LBSC5</t>
  </si>
  <si>
    <t>distance</t>
  </si>
  <si>
    <t>index</t>
  </si>
  <si>
    <t>optical path</t>
  </si>
  <si>
    <t>average length</t>
  </si>
  <si>
    <t>Schnupp</t>
  </si>
  <si>
    <t>design length</t>
  </si>
  <si>
    <t>ACTUAL SPACING</t>
  </si>
  <si>
    <t>POWER RECYCLING CAVITY</t>
  </si>
  <si>
    <t>Y-ARM</t>
  </si>
  <si>
    <t>ITMY (p1-p2)</t>
  </si>
  <si>
    <t>ITMY - CPY (p2-p3)</t>
  </si>
  <si>
    <t>CPY (p3-p4)</t>
  </si>
  <si>
    <t>CPY - BBS HR (p4-p5)</t>
  </si>
  <si>
    <t>BBS HR - PR3 (p5-p6)</t>
  </si>
  <si>
    <t>PR3 ro PR2 (p6-p14)</t>
  </si>
  <si>
    <t>PR2 to PRM (p14-p15)</t>
  </si>
  <si>
    <t>X-ARM</t>
  </si>
  <si>
    <t>ITMX (p9-p10)</t>
  </si>
  <si>
    <t>ITMX- CPX (p10-p11)</t>
  </si>
  <si>
    <t>CPX (p11-p12)</t>
  </si>
  <si>
    <t>CPX - BBS (p12-p13)</t>
  </si>
  <si>
    <t>BBS (p13-p5)</t>
  </si>
  <si>
    <t>SIGNAL RECYCLING CAVITY</t>
  </si>
  <si>
    <t>BBS (p5-p7)</t>
  </si>
  <si>
    <t>BBS - SR3 (p7-p17)</t>
  </si>
  <si>
    <t>SR3 - SR2 (p17-p16)</t>
  </si>
  <si>
    <t>SR2 - SRM (p16-p8)</t>
  </si>
  <si>
    <t>PRC length</t>
  </si>
  <si>
    <t>SRC length</t>
  </si>
  <si>
    <t>LHAM1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</si>
</sst>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#,##0.000000"/>
    <numFmt numFmtId="166" formatCode="0.0"/>
    <numFmt numFmtId="167" formatCode="0.000"/>
  </numFmts>
  <fonts count="35" x14ac:knownFonts="1">
    <font>
      <sz val="10"/>
      <color rgb="FF000000"/>
      <name val="Arial"/>
      <scheme val="minor"/>
    </font>
    <font>
      <u/>
      <sz val="10"/>
      <color rgb="FF000000"/>
      <name val="Arial"/>
      <family val="2"/>
    </font>
    <font>
      <sz val="10"/>
      <color rgb="FFCCCCCC"/>
      <name val="Arial"/>
      <family val="2"/>
      <scheme val="minor"/>
    </font>
    <font>
      <sz val="10"/>
      <color rgb="FFCCCCCC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i/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u/>
      <sz val="10"/>
      <color rgb="FF0000FF"/>
      <name val="Arial"/>
      <family val="2"/>
    </font>
    <font>
      <i/>
      <u/>
      <sz val="10"/>
      <color rgb="FF0000FF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  <font>
      <b/>
      <i/>
      <sz val="8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rgb="FF000000"/>
      <name val="Calibri"/>
      <family val="2"/>
    </font>
    <font>
      <sz val="11"/>
      <color rgb="FFCCCCCC"/>
      <name val="Calibri"/>
      <family val="2"/>
    </font>
    <font>
      <sz val="10"/>
      <color rgb="FFB7B7B7"/>
      <name val="Arial"/>
      <family val="2"/>
      <scheme val="minor"/>
    </font>
    <font>
      <u/>
      <sz val="10"/>
      <color rgb="FF0000FF"/>
      <name val="Arial"/>
      <family val="2"/>
    </font>
    <font>
      <sz val="10"/>
      <color rgb="FFB7B7B7"/>
      <name val="Arial"/>
      <family val="2"/>
    </font>
    <font>
      <b/>
      <u/>
      <sz val="10"/>
      <color rgb="FF0000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B7B7B7"/>
      <name val="Arial"/>
      <family val="2"/>
    </font>
    <font>
      <i/>
      <sz val="10"/>
      <color rgb="FFB7B7B7"/>
      <name val="Arial"/>
      <family val="2"/>
    </font>
    <font>
      <sz val="10"/>
      <color rgb="FF666666"/>
      <name val="Arial"/>
      <family val="2"/>
    </font>
    <font>
      <sz val="10"/>
      <color rgb="FFD9D9D9"/>
      <name val="Arial"/>
      <family val="2"/>
    </font>
    <font>
      <b/>
      <i/>
      <sz val="10"/>
      <color rgb="FF000000"/>
      <name val="Arial"/>
      <family val="2"/>
    </font>
    <font>
      <b/>
      <i/>
      <sz val="10"/>
      <color rgb="FFB7B7B7"/>
      <name val="Arial"/>
      <family val="2"/>
    </font>
    <font>
      <u/>
      <sz val="10"/>
      <color rgb="FF1155CC"/>
      <name val="Arial"/>
      <family val="2"/>
    </font>
    <font>
      <b/>
      <sz val="10"/>
      <name val="Arial"/>
      <family val="2"/>
    </font>
    <font>
      <b/>
      <u/>
      <sz val="10"/>
      <color rgb="FF1155CC"/>
      <name val="Arial"/>
      <family val="2"/>
    </font>
    <font>
      <b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AF1CF"/>
        <bgColor rgb="FFDAF1CF"/>
      </patternFill>
    </fill>
    <fill>
      <patternFill patternType="solid">
        <fgColor rgb="FFF8E9BC"/>
        <bgColor rgb="FFF8E9BC"/>
      </patternFill>
    </fill>
    <fill>
      <patternFill patternType="solid">
        <fgColor rgb="FFC9DAF8"/>
        <bgColor rgb="FFC9DAF8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4" fontId="4" fillId="0" borderId="0" xfId="0" applyNumberFormat="1" applyFont="1"/>
    <xf numFmtId="14" fontId="3" fillId="0" borderId="0" xfId="0" applyNumberFormat="1" applyFont="1"/>
    <xf numFmtId="0" fontId="5" fillId="0" borderId="0" xfId="0" applyFont="1"/>
    <xf numFmtId="164" fontId="5" fillId="0" borderId="0" xfId="0" applyNumberFormat="1" applyFont="1"/>
    <xf numFmtId="0" fontId="5" fillId="2" borderId="0" xfId="0" applyFont="1" applyFill="1"/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5" fillId="3" borderId="0" xfId="0" applyFont="1" applyFill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5" fillId="4" borderId="0" xfId="0" applyFont="1" applyFill="1"/>
    <xf numFmtId="14" fontId="5" fillId="0" borderId="0" xfId="0" applyNumberFormat="1" applyFont="1"/>
    <xf numFmtId="0" fontId="11" fillId="0" borderId="4" xfId="0" applyFont="1" applyBorder="1"/>
    <xf numFmtId="0" fontId="13" fillId="0" borderId="4" xfId="0" applyFont="1" applyBorder="1"/>
    <xf numFmtId="14" fontId="3" fillId="0" borderId="4" xfId="0" applyNumberFormat="1" applyFont="1" applyBorder="1"/>
    <xf numFmtId="0" fontId="14" fillId="0" borderId="4" xfId="0" applyFont="1" applyBorder="1"/>
    <xf numFmtId="0" fontId="15" fillId="0" borderId="4" xfId="0" applyFont="1" applyBorder="1"/>
    <xf numFmtId="164" fontId="15" fillId="0" borderId="4" xfId="0" applyNumberFormat="1" applyFont="1" applyBorder="1"/>
    <xf numFmtId="0" fontId="5" fillId="0" borderId="4" xfId="0" applyFont="1" applyBorder="1"/>
    <xf numFmtId="0" fontId="16" fillId="0" borderId="4" xfId="0" applyFont="1" applyBorder="1"/>
    <xf numFmtId="0" fontId="17" fillId="0" borderId="4" xfId="0" applyFont="1" applyBorder="1"/>
    <xf numFmtId="164" fontId="18" fillId="0" borderId="4" xfId="0" applyNumberFormat="1" applyFont="1" applyBorder="1"/>
    <xf numFmtId="164" fontId="8" fillId="0" borderId="4" xfId="0" applyNumberFormat="1" applyFont="1" applyBorder="1"/>
    <xf numFmtId="4" fontId="8" fillId="0" borderId="4" xfId="0" applyNumberFormat="1" applyFont="1" applyBorder="1"/>
    <xf numFmtId="165" fontId="8" fillId="0" borderId="4" xfId="0" applyNumberFormat="1" applyFont="1" applyBorder="1"/>
    <xf numFmtId="165" fontId="5" fillId="2" borderId="4" xfId="0" applyNumberFormat="1" applyFont="1" applyFill="1" applyBorder="1" applyAlignment="1">
      <alignment horizontal="right"/>
    </xf>
    <xf numFmtId="165" fontId="16" fillId="2" borderId="4" xfId="0" applyNumberFormat="1" applyFont="1" applyFill="1" applyBorder="1" applyAlignment="1">
      <alignment horizontal="right"/>
    </xf>
    <xf numFmtId="164" fontId="19" fillId="0" borderId="4" xfId="0" applyNumberFormat="1" applyFont="1" applyBorder="1" applyAlignment="1">
      <alignment horizontal="right"/>
    </xf>
    <xf numFmtId="0" fontId="20" fillId="0" borderId="4" xfId="0" applyFont="1" applyBorder="1"/>
    <xf numFmtId="0" fontId="4" fillId="0" borderId="4" xfId="0" applyFont="1" applyBorder="1"/>
    <xf numFmtId="164" fontId="3" fillId="0" borderId="4" xfId="0" applyNumberFormat="1" applyFont="1" applyBorder="1"/>
    <xf numFmtId="165" fontId="5" fillId="0" borderId="4" xfId="0" applyNumberFormat="1" applyFont="1" applyBorder="1"/>
    <xf numFmtId="0" fontId="16" fillId="0" borderId="4" xfId="0" quotePrefix="1" applyFont="1" applyBorder="1"/>
    <xf numFmtId="165" fontId="5" fillId="3" borderId="4" xfId="0" applyNumberFormat="1" applyFont="1" applyFill="1" applyBorder="1"/>
    <xf numFmtId="165" fontId="5" fillId="2" borderId="4" xfId="0" applyNumberFormat="1" applyFont="1" applyFill="1" applyBorder="1"/>
    <xf numFmtId="0" fontId="5" fillId="0" borderId="4" xfId="0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14" fontId="4" fillId="0" borderId="4" xfId="0" applyNumberFormat="1" applyFont="1" applyBorder="1"/>
    <xf numFmtId="164" fontId="17" fillId="0" borderId="4" xfId="0" applyNumberFormat="1" applyFont="1" applyBorder="1"/>
    <xf numFmtId="0" fontId="5" fillId="0" borderId="4" xfId="0" quotePrefix="1" applyFont="1" applyBorder="1"/>
    <xf numFmtId="4" fontId="17" fillId="0" borderId="4" xfId="0" applyNumberFormat="1" applyFont="1" applyBorder="1"/>
    <xf numFmtId="164" fontId="21" fillId="0" borderId="4" xfId="0" applyNumberFormat="1" applyFont="1" applyBorder="1" applyAlignment="1">
      <alignment horizontal="right"/>
    </xf>
    <xf numFmtId="164" fontId="8" fillId="0" borderId="0" xfId="0" applyNumberFormat="1" applyFont="1"/>
    <xf numFmtId="4" fontId="8" fillId="0" borderId="0" xfId="0" applyNumberFormat="1" applyFont="1"/>
    <xf numFmtId="164" fontId="5" fillId="0" borderId="4" xfId="0" applyNumberFormat="1" applyFont="1" applyBorder="1"/>
    <xf numFmtId="164" fontId="4" fillId="0" borderId="4" xfId="0" applyNumberFormat="1" applyFont="1" applyBorder="1"/>
    <xf numFmtId="0" fontId="8" fillId="0" borderId="4" xfId="0" applyFont="1" applyBorder="1"/>
    <xf numFmtId="4" fontId="17" fillId="0" borderId="4" xfId="0" applyNumberFormat="1" applyFont="1" applyBorder="1" applyAlignment="1">
      <alignment horizontal="right"/>
    </xf>
    <xf numFmtId="164" fontId="17" fillId="0" borderId="4" xfId="0" applyNumberFormat="1" applyFont="1" applyBorder="1" applyAlignment="1">
      <alignment horizontal="right"/>
    </xf>
    <xf numFmtId="0" fontId="21" fillId="0" borderId="0" xfId="0" applyFont="1"/>
    <xf numFmtId="165" fontId="21" fillId="0" borderId="0" xfId="0" applyNumberFormat="1" applyFont="1" applyAlignment="1">
      <alignment horizontal="right"/>
    </xf>
    <xf numFmtId="4" fontId="5" fillId="0" borderId="0" xfId="0" applyNumberFormat="1" applyFont="1"/>
    <xf numFmtId="164" fontId="5" fillId="0" borderId="0" xfId="0" applyNumberFormat="1" applyFont="1" applyAlignment="1">
      <alignment horizontal="right"/>
    </xf>
    <xf numFmtId="165" fontId="8" fillId="0" borderId="0" xfId="0" applyNumberFormat="1" applyFont="1"/>
    <xf numFmtId="0" fontId="19" fillId="0" borderId="0" xfId="0" applyFont="1"/>
    <xf numFmtId="0" fontId="21" fillId="0" borderId="4" xfId="0" applyFont="1" applyBorder="1"/>
    <xf numFmtId="0" fontId="23" fillId="0" borderId="4" xfId="0" applyFont="1" applyBorder="1"/>
    <xf numFmtId="0" fontId="24" fillId="0" borderId="4" xfId="0" applyFont="1" applyBorder="1"/>
    <xf numFmtId="0" fontId="25" fillId="0" borderId="4" xfId="0" applyFont="1" applyBorder="1" applyAlignment="1">
      <alignment horizontal="center"/>
    </xf>
    <xf numFmtId="0" fontId="23" fillId="0" borderId="5" xfId="0" applyFont="1" applyBorder="1"/>
    <xf numFmtId="0" fontId="24" fillId="0" borderId="4" xfId="0" applyFont="1" applyBorder="1" applyAlignment="1">
      <alignment horizontal="center"/>
    </xf>
    <xf numFmtId="164" fontId="24" fillId="0" borderId="4" xfId="0" applyNumberFormat="1" applyFont="1" applyBorder="1" applyAlignment="1">
      <alignment horizontal="center"/>
    </xf>
    <xf numFmtId="0" fontId="23" fillId="0" borderId="6" xfId="0" applyFont="1" applyBorder="1"/>
    <xf numFmtId="165" fontId="23" fillId="2" borderId="4" xfId="0" applyNumberFormat="1" applyFont="1" applyFill="1" applyBorder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166" fontId="21" fillId="0" borderId="4" xfId="0" applyNumberFormat="1" applyFont="1" applyBorder="1"/>
    <xf numFmtId="0" fontId="26" fillId="0" borderId="4" xfId="0" applyFont="1" applyBorder="1" applyAlignment="1">
      <alignment horizontal="center"/>
    </xf>
    <xf numFmtId="165" fontId="23" fillId="3" borderId="4" xfId="0" applyNumberFormat="1" applyFont="1" applyFill="1" applyBorder="1" applyAlignment="1">
      <alignment horizontal="right"/>
    </xf>
    <xf numFmtId="165" fontId="21" fillId="0" borderId="4" xfId="0" applyNumberFormat="1" applyFont="1" applyBorder="1"/>
    <xf numFmtId="165" fontId="23" fillId="4" borderId="4" xfId="0" applyNumberFormat="1" applyFont="1" applyFill="1" applyBorder="1" applyAlignment="1">
      <alignment horizontal="right"/>
    </xf>
    <xf numFmtId="165" fontId="21" fillId="0" borderId="4" xfId="0" applyNumberFormat="1" applyFont="1" applyBorder="1" applyAlignment="1">
      <alignment horizontal="center"/>
    </xf>
    <xf numFmtId="165" fontId="23" fillId="4" borderId="4" xfId="0" applyNumberFormat="1" applyFont="1" applyFill="1" applyBorder="1" applyAlignment="1">
      <alignment horizontal="center"/>
    </xf>
    <xf numFmtId="165" fontId="21" fillId="0" borderId="4" xfId="0" applyNumberFormat="1" applyFont="1" applyBorder="1" applyAlignment="1">
      <alignment horizontal="right"/>
    </xf>
    <xf numFmtId="165" fontId="23" fillId="0" borderId="4" xfId="0" applyNumberFormat="1" applyFont="1" applyBorder="1"/>
    <xf numFmtId="0" fontId="7" fillId="0" borderId="4" xfId="0" applyFont="1" applyBorder="1"/>
    <xf numFmtId="11" fontId="21" fillId="0" borderId="4" xfId="0" applyNumberFormat="1" applyFont="1" applyBorder="1"/>
    <xf numFmtId="165" fontId="23" fillId="3" borderId="0" xfId="0" applyNumberFormat="1" applyFont="1" applyFill="1" applyAlignment="1">
      <alignment horizontal="right"/>
    </xf>
    <xf numFmtId="165" fontId="27" fillId="0" borderId="4" xfId="0" applyNumberFormat="1" applyFont="1" applyBorder="1"/>
    <xf numFmtId="166" fontId="23" fillId="0" borderId="4" xfId="0" applyNumberFormat="1" applyFont="1" applyBorder="1"/>
    <xf numFmtId="165" fontId="28" fillId="0" borderId="4" xfId="0" applyNumberFormat="1" applyFont="1" applyBorder="1" applyAlignment="1">
      <alignment horizontal="right"/>
    </xf>
    <xf numFmtId="165" fontId="28" fillId="0" borderId="4" xfId="0" applyNumberFormat="1" applyFont="1" applyBorder="1"/>
    <xf numFmtId="165" fontId="28" fillId="0" borderId="4" xfId="0" applyNumberFormat="1" applyFont="1" applyBorder="1" applyAlignment="1">
      <alignment horizontal="center"/>
    </xf>
    <xf numFmtId="11" fontId="5" fillId="0" borderId="0" xfId="0" applyNumberFormat="1" applyFont="1"/>
    <xf numFmtId="165" fontId="23" fillId="4" borderId="4" xfId="0" applyNumberFormat="1" applyFont="1" applyFill="1" applyBorder="1"/>
    <xf numFmtId="166" fontId="21" fillId="0" borderId="0" xfId="0" applyNumberFormat="1" applyFont="1"/>
    <xf numFmtId="166" fontId="21" fillId="0" borderId="7" xfId="0" applyNumberFormat="1" applyFont="1" applyBorder="1"/>
    <xf numFmtId="166" fontId="21" fillId="0" borderId="8" xfId="0" applyNumberFormat="1" applyFont="1" applyBorder="1"/>
    <xf numFmtId="164" fontId="21" fillId="0" borderId="4" xfId="0" applyNumberFormat="1" applyFont="1" applyBorder="1"/>
    <xf numFmtId="164" fontId="21" fillId="0" borderId="0" xfId="0" applyNumberFormat="1" applyFont="1"/>
    <xf numFmtId="0" fontId="29" fillId="0" borderId="5" xfId="0" applyFont="1" applyBorder="1" applyAlignment="1">
      <alignment horizontal="center" wrapText="1"/>
    </xf>
    <xf numFmtId="0" fontId="29" fillId="0" borderId="5" xfId="0" applyFont="1" applyBorder="1" applyAlignment="1">
      <alignment horizontal="center"/>
    </xf>
    <xf numFmtId="164" fontId="29" fillId="0" borderId="5" xfId="0" applyNumberFormat="1" applyFont="1" applyBorder="1" applyAlignment="1">
      <alignment horizontal="center" wrapText="1"/>
    </xf>
    <xf numFmtId="0" fontId="23" fillId="0" borderId="0" xfId="0" applyFont="1"/>
    <xf numFmtId="0" fontId="29" fillId="0" borderId="9" xfId="0" applyFont="1" applyBorder="1"/>
    <xf numFmtId="0" fontId="23" fillId="0" borderId="9" xfId="0" applyFont="1" applyBorder="1"/>
    <xf numFmtId="164" fontId="23" fillId="0" borderId="9" xfId="0" applyNumberFormat="1" applyFont="1" applyBorder="1"/>
    <xf numFmtId="0" fontId="29" fillId="0" borderId="4" xfId="0" applyFont="1" applyBorder="1"/>
    <xf numFmtId="164" fontId="23" fillId="0" borderId="4" xfId="0" applyNumberFormat="1" applyFont="1" applyBorder="1"/>
    <xf numFmtId="166" fontId="29" fillId="0" borderId="4" xfId="0" applyNumberFormat="1" applyFont="1" applyBorder="1"/>
    <xf numFmtId="166" fontId="7" fillId="0" borderId="4" xfId="0" applyNumberFormat="1" applyFont="1" applyBorder="1"/>
    <xf numFmtId="165" fontId="7" fillId="0" borderId="4" xfId="0" applyNumberFormat="1" applyFont="1" applyBorder="1" applyAlignment="1">
      <alignment horizontal="right"/>
    </xf>
    <xf numFmtId="166" fontId="23" fillId="0" borderId="0" xfId="0" applyNumberFormat="1" applyFont="1"/>
    <xf numFmtId="167" fontId="23" fillId="0" borderId="4" xfId="0" applyNumberFormat="1" applyFont="1" applyBorder="1"/>
    <xf numFmtId="164" fontId="7" fillId="4" borderId="4" xfId="0" applyNumberFormat="1" applyFont="1" applyFill="1" applyBorder="1" applyAlignment="1">
      <alignment horizontal="right"/>
    </xf>
    <xf numFmtId="0" fontId="23" fillId="4" borderId="4" xfId="0" applyFont="1" applyFill="1" applyBorder="1" applyAlignment="1">
      <alignment horizontal="right"/>
    </xf>
    <xf numFmtId="0" fontId="23" fillId="4" borderId="0" xfId="0" applyFont="1" applyFill="1" applyAlignment="1">
      <alignment horizontal="right"/>
    </xf>
    <xf numFmtId="166" fontId="23" fillId="0" borderId="10" xfId="0" applyNumberFormat="1" applyFont="1" applyBorder="1"/>
    <xf numFmtId="165" fontId="23" fillId="0" borderId="10" xfId="0" applyNumberFormat="1" applyFont="1" applyBorder="1"/>
    <xf numFmtId="167" fontId="23" fillId="0" borderId="10" xfId="0" applyNumberFormat="1" applyFont="1" applyBorder="1"/>
    <xf numFmtId="164" fontId="7" fillId="4" borderId="10" xfId="0" applyNumberFormat="1" applyFont="1" applyFill="1" applyBorder="1" applyAlignment="1">
      <alignment horizontal="right"/>
    </xf>
    <xf numFmtId="166" fontId="7" fillId="4" borderId="10" xfId="0" applyNumberFormat="1" applyFont="1" applyFill="1" applyBorder="1" applyAlignment="1">
      <alignment horizontal="right"/>
    </xf>
    <xf numFmtId="164" fontId="29" fillId="4" borderId="10" xfId="0" applyNumberFormat="1" applyFont="1" applyFill="1" applyBorder="1" applyAlignment="1">
      <alignment horizontal="right"/>
    </xf>
    <xf numFmtId="0" fontId="23" fillId="0" borderId="10" xfId="0" applyFont="1" applyBorder="1"/>
    <xf numFmtId="164" fontId="23" fillId="0" borderId="5" xfId="0" applyNumberFormat="1" applyFont="1" applyBorder="1"/>
    <xf numFmtId="0" fontId="29" fillId="0" borderId="10" xfId="0" applyFont="1" applyBorder="1" applyAlignment="1">
      <alignment horizontal="center" wrapText="1"/>
    </xf>
    <xf numFmtId="0" fontId="29" fillId="0" borderId="10" xfId="0" applyFont="1" applyBorder="1" applyAlignment="1">
      <alignment horizontal="center"/>
    </xf>
    <xf numFmtId="164" fontId="29" fillId="0" borderId="10" xfId="0" applyNumberFormat="1" applyFont="1" applyBorder="1" applyAlignment="1">
      <alignment horizontal="center" wrapText="1"/>
    </xf>
    <xf numFmtId="164" fontId="23" fillId="4" borderId="4" xfId="0" applyNumberFormat="1" applyFont="1" applyFill="1" applyBorder="1" applyAlignment="1">
      <alignment horizontal="right"/>
    </xf>
    <xf numFmtId="164" fontId="24" fillId="4" borderId="4" xfId="0" applyNumberFormat="1" applyFont="1" applyFill="1" applyBorder="1" applyAlignment="1">
      <alignment horizontal="right"/>
    </xf>
    <xf numFmtId="4" fontId="24" fillId="4" borderId="4" xfId="0" applyNumberFormat="1" applyFont="1" applyFill="1" applyBorder="1" applyAlignment="1">
      <alignment horizontal="right"/>
    </xf>
    <xf numFmtId="0" fontId="30" fillId="0" borderId="4" xfId="0" applyFont="1" applyBorder="1"/>
    <xf numFmtId="0" fontId="30" fillId="0" borderId="5" xfId="0" applyFont="1" applyBorder="1" applyAlignment="1">
      <alignment horizontal="center"/>
    </xf>
    <xf numFmtId="0" fontId="21" fillId="0" borderId="5" xfId="0" applyFont="1" applyBorder="1"/>
    <xf numFmtId="164" fontId="30" fillId="0" borderId="5" xfId="0" applyNumberFormat="1" applyFont="1" applyBorder="1" applyAlignment="1">
      <alignment horizontal="center"/>
    </xf>
    <xf numFmtId="0" fontId="26" fillId="0" borderId="4" xfId="0" applyFont="1" applyBorder="1"/>
    <xf numFmtId="166" fontId="26" fillId="0" borderId="4" xfId="0" applyNumberFormat="1" applyFont="1" applyBorder="1" applyAlignment="1">
      <alignment horizontal="right"/>
    </xf>
    <xf numFmtId="164" fontId="26" fillId="0" borderId="4" xfId="0" applyNumberFormat="1" applyFont="1" applyBorder="1" applyAlignment="1">
      <alignment horizontal="right"/>
    </xf>
    <xf numFmtId="0" fontId="23" fillId="0" borderId="1" xfId="0" applyFont="1" applyBorder="1" applyAlignment="1">
      <alignment horizontal="center"/>
    </xf>
    <xf numFmtId="0" fontId="12" fillId="0" borderId="2" xfId="0" applyFont="1" applyBorder="1"/>
    <xf numFmtId="0" fontId="12" fillId="0" borderId="3" xfId="0" applyFont="1" applyBorder="1"/>
    <xf numFmtId="164" fontId="23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762000</xdr:colOff>
      <xdr:row>67</xdr:row>
      <xdr:rowOff>161925</xdr:rowOff>
    </xdr:from>
    <xdr:ext cx="6115050" cy="5419725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638175</xdr:colOff>
      <xdr:row>10</xdr:row>
      <xdr:rowOff>38100</xdr:rowOff>
    </xdr:from>
    <xdr:ext cx="4876800" cy="2886075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FD96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cc.ligo.org/cgi-bin/private/DocDB/ShowDocument?docid=D080658" TargetMode="External"/><Relationship Id="rId13" Type="http://schemas.openxmlformats.org/officeDocument/2006/relationships/hyperlink" Target="https://dcc.ligo.org/cgi-bin/private/DocDB/ShowDocument?docid=D1900151" TargetMode="External"/><Relationship Id="rId18" Type="http://schemas.openxmlformats.org/officeDocument/2006/relationships/hyperlink" Target="https://dcc.ligo.org/cgi-bin/private/DocDB/ShowDocument?docid=D0901178" TargetMode="External"/><Relationship Id="rId3" Type="http://schemas.openxmlformats.org/officeDocument/2006/relationships/hyperlink" Target="https://galaxy.ligo.caltech.edu/optics/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dcc.ligo.org/cgi-bin/private/DocDB/ShowDocument?docid=D080657" TargetMode="External"/><Relationship Id="rId12" Type="http://schemas.openxmlformats.org/officeDocument/2006/relationships/hyperlink" Target="https://dcc.ligo.org/cgi-bin/private/DocDB/ShowDocument?docid=D080660" TargetMode="External"/><Relationship Id="rId17" Type="http://schemas.openxmlformats.org/officeDocument/2006/relationships/hyperlink" Target="https://dcc.ligo.org/cgi-bin/private/DocDB/ShowDocument?docid=D080664" TargetMode="External"/><Relationship Id="rId2" Type="http://schemas.openxmlformats.org/officeDocument/2006/relationships/hyperlink" Target="https://dcc.ligo.org/LIGO-E1300128" TargetMode="External"/><Relationship Id="rId16" Type="http://schemas.openxmlformats.org/officeDocument/2006/relationships/hyperlink" Target="https://dcc.ligo.org/cgi-bin/private/DocDB/ShowDocument?docid=D0901172" TargetMode="External"/><Relationship Id="rId20" Type="http://schemas.openxmlformats.org/officeDocument/2006/relationships/hyperlink" Target="https://dcc.ligo.org/LIGO-E1300128" TargetMode="External"/><Relationship Id="rId1" Type="http://schemas.openxmlformats.org/officeDocument/2006/relationships/hyperlink" Target="https://dcc.ligo.org/LIGO-D0901920" TargetMode="External"/><Relationship Id="rId6" Type="http://schemas.openxmlformats.org/officeDocument/2006/relationships/hyperlink" Target="https://dcc.ligo.org/cgi-bin/private/DocDB/ShowDocument?docid=D080657" TargetMode="External"/><Relationship Id="rId11" Type="http://schemas.openxmlformats.org/officeDocument/2006/relationships/hyperlink" Target="https://dcc.ligo.org/cgi-bin/private/DocDB/ShowDocument?docid=D1000979" TargetMode="External"/><Relationship Id="rId5" Type="http://schemas.openxmlformats.org/officeDocument/2006/relationships/hyperlink" Target="https://dcc.ligo.org/LIGO-E1300128" TargetMode="External"/><Relationship Id="rId15" Type="http://schemas.openxmlformats.org/officeDocument/2006/relationships/hyperlink" Target="https://dcc.ligo.org/cgi-bin/private/DocDB/ShowDocument?docid=D0901176" TargetMode="External"/><Relationship Id="rId10" Type="http://schemas.openxmlformats.org/officeDocument/2006/relationships/hyperlink" Target="https://dcc.ligo.org/cgi-bin/private/DocDB/ShowDocument?docid=D1000979" TargetMode="External"/><Relationship Id="rId19" Type="http://schemas.openxmlformats.org/officeDocument/2006/relationships/hyperlink" Target="https://dcc.ligo.org/cgi-bin/private/DocDB/ShowDocument?docid=D0901174" TargetMode="External"/><Relationship Id="rId4" Type="http://schemas.openxmlformats.org/officeDocument/2006/relationships/hyperlink" Target="https://dcc.ligo.org/LIGO-E1900255" TargetMode="External"/><Relationship Id="rId9" Type="http://schemas.openxmlformats.org/officeDocument/2006/relationships/hyperlink" Target="https://dcc.ligo.org/cgi-bin/private/DocDB/ShowDocument?docid=D080658" TargetMode="External"/><Relationship Id="rId14" Type="http://schemas.openxmlformats.org/officeDocument/2006/relationships/hyperlink" Target="https://dcc.ligo.org/cgi-bin/private/DocDB/ShowDocument?docid=D080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51"/>
  <sheetViews>
    <sheetView tabSelected="1" workbookViewId="0"/>
  </sheetViews>
  <sheetFormatPr defaultColWidth="12.6328125" defaultRowHeight="15" customHeight="1" x14ac:dyDescent="0.25"/>
  <cols>
    <col min="1" max="1" width="23.90625" customWidth="1"/>
    <col min="2" max="2" width="11.90625" customWidth="1"/>
    <col min="3" max="3" width="10.6328125" customWidth="1"/>
    <col min="4" max="4" width="14.08984375" customWidth="1"/>
    <col min="5" max="5" width="11.36328125" customWidth="1"/>
    <col min="6" max="6" width="11" customWidth="1"/>
    <col min="7" max="7" width="13.7265625" customWidth="1"/>
    <col min="8" max="8" width="12.36328125" customWidth="1"/>
    <col min="9" max="10" width="11.6328125" customWidth="1"/>
    <col min="11" max="11" width="12.08984375" customWidth="1"/>
    <col min="12" max="12" width="10" customWidth="1"/>
    <col min="13" max="32" width="8.6328125" customWidth="1"/>
  </cols>
  <sheetData>
    <row r="1" spans="1:32" ht="12.75" customHeight="1" x14ac:dyDescent="0.25">
      <c r="A1" s="1" t="s">
        <v>0</v>
      </c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2.75" customHeight="1" x14ac:dyDescent="0.25">
      <c r="A2" s="4">
        <v>46149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2.75" customHeight="1" x14ac:dyDescent="0.25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2.75" customHeight="1" x14ac:dyDescent="0.25">
      <c r="A4" s="6" t="s">
        <v>1</v>
      </c>
      <c r="B4" s="6"/>
      <c r="C4" s="6"/>
      <c r="D4" s="6"/>
      <c r="E4" s="6"/>
      <c r="F4" s="6"/>
      <c r="G4" s="6"/>
      <c r="H4" s="7"/>
      <c r="I4" s="6"/>
      <c r="J4" s="6"/>
      <c r="K4" s="6"/>
      <c r="L4" s="8"/>
      <c r="M4" s="9" t="s">
        <v>2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2.75" customHeight="1" x14ac:dyDescent="0.3">
      <c r="A5" s="10">
        <v>1</v>
      </c>
      <c r="B5" s="11" t="s">
        <v>3</v>
      </c>
      <c r="C5" s="6"/>
      <c r="D5" s="6"/>
      <c r="E5" s="6"/>
      <c r="F5" s="6"/>
      <c r="G5" s="6"/>
      <c r="H5" s="7"/>
      <c r="I5" s="6"/>
      <c r="J5" s="6"/>
      <c r="K5" s="6"/>
      <c r="L5" s="12"/>
      <c r="M5" s="13" t="s">
        <v>4</v>
      </c>
      <c r="N5" s="2"/>
      <c r="O5" s="2"/>
      <c r="P5" s="2"/>
      <c r="Q5" s="14" t="s">
        <v>5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2.75" customHeight="1" x14ac:dyDescent="0.3">
      <c r="A6" s="10">
        <v>2</v>
      </c>
      <c r="B6" s="11" t="s">
        <v>6</v>
      </c>
      <c r="C6" s="6"/>
      <c r="D6" s="6"/>
      <c r="F6" s="15" t="s">
        <v>7</v>
      </c>
      <c r="G6" s="6"/>
      <c r="H6" s="7"/>
      <c r="I6" s="6"/>
      <c r="J6" s="6"/>
      <c r="K6" s="6"/>
      <c r="L6" s="16"/>
      <c r="M6" s="9" t="s">
        <v>8</v>
      </c>
      <c r="N6" s="2"/>
      <c r="O6" s="2"/>
      <c r="P6" s="14" t="s">
        <v>9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.75" customHeight="1" x14ac:dyDescent="0.3">
      <c r="A7" s="10" t="s">
        <v>10</v>
      </c>
      <c r="B7" s="11" t="s">
        <v>11</v>
      </c>
      <c r="C7" s="6"/>
      <c r="D7" s="6"/>
      <c r="E7" s="6"/>
      <c r="F7" s="6"/>
      <c r="G7" s="15" t="s">
        <v>12</v>
      </c>
      <c r="H7" s="7"/>
      <c r="I7" s="6"/>
      <c r="J7" s="6"/>
      <c r="K7" s="6"/>
      <c r="L7" s="6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12.75" customHeight="1" x14ac:dyDescent="0.3">
      <c r="A8" s="10" t="s">
        <v>13</v>
      </c>
      <c r="B8" s="11" t="s">
        <v>14</v>
      </c>
      <c r="C8" s="6"/>
      <c r="D8" s="6"/>
      <c r="E8" s="6"/>
      <c r="F8" s="6"/>
      <c r="G8" s="6"/>
      <c r="H8" s="7"/>
      <c r="I8" s="6"/>
      <c r="J8" s="6"/>
      <c r="K8" s="6"/>
      <c r="L8" s="6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12.75" customHeight="1" x14ac:dyDescent="0.3">
      <c r="A9" s="10" t="s">
        <v>15</v>
      </c>
      <c r="B9" s="6"/>
      <c r="C9" s="6"/>
      <c r="D9" s="6"/>
      <c r="E9" s="6"/>
      <c r="F9" s="6"/>
      <c r="G9" s="6"/>
      <c r="H9" s="7"/>
      <c r="I9" s="6"/>
      <c r="J9" s="6"/>
      <c r="K9" s="6"/>
      <c r="L9" s="6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12.75" customHeight="1" x14ac:dyDescent="0.25">
      <c r="A10" s="6"/>
      <c r="B10" s="6"/>
      <c r="C10" s="6"/>
      <c r="D10" s="6"/>
      <c r="E10" s="6"/>
      <c r="F10" s="6"/>
      <c r="G10" s="6"/>
      <c r="H10" s="7"/>
      <c r="I10" s="6"/>
      <c r="J10" s="6"/>
      <c r="K10" s="6"/>
      <c r="L10" s="6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ht="12.75" customHeight="1" x14ac:dyDescent="0.25">
      <c r="A11" s="3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25.5" customHeight="1" x14ac:dyDescent="0.3">
      <c r="A12" s="17"/>
      <c r="B12" s="138" t="s">
        <v>16</v>
      </c>
      <c r="C12" s="134"/>
      <c r="D12" s="135"/>
      <c r="E12" s="18" t="s">
        <v>17</v>
      </c>
      <c r="F12" s="19" t="s">
        <v>18</v>
      </c>
      <c r="G12" s="19" t="s">
        <v>19</v>
      </c>
      <c r="H12" s="139" t="s">
        <v>20</v>
      </c>
      <c r="I12" s="135"/>
      <c r="J12" s="138" t="s">
        <v>21</v>
      </c>
      <c r="K12" s="135"/>
      <c r="L12" s="18" t="s">
        <v>22</v>
      </c>
      <c r="M12" s="18" t="s">
        <v>23</v>
      </c>
      <c r="N12" s="18" t="s">
        <v>24</v>
      </c>
      <c r="O12" s="18" t="s">
        <v>25</v>
      </c>
      <c r="P12" s="18" t="s">
        <v>26</v>
      </c>
      <c r="Q12" s="138" t="s">
        <v>27</v>
      </c>
      <c r="R12" s="135"/>
      <c r="S12" s="18" t="s">
        <v>28</v>
      </c>
      <c r="T12" s="6" t="s">
        <v>29</v>
      </c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ht="12.75" customHeight="1" x14ac:dyDescent="0.3">
      <c r="A13" s="20"/>
      <c r="B13" s="21" t="s">
        <v>30</v>
      </c>
      <c r="C13" s="21" t="s">
        <v>31</v>
      </c>
      <c r="D13" s="21" t="s">
        <v>32</v>
      </c>
      <c r="E13" s="22"/>
      <c r="F13" s="23" t="s">
        <v>33</v>
      </c>
      <c r="G13" s="18" t="s">
        <v>34</v>
      </c>
      <c r="H13" s="18" t="s">
        <v>35</v>
      </c>
      <c r="I13" s="18" t="s">
        <v>36</v>
      </c>
      <c r="J13" s="18" t="s">
        <v>37</v>
      </c>
      <c r="K13" s="18" t="s">
        <v>38</v>
      </c>
      <c r="L13" s="24"/>
      <c r="M13" s="24"/>
      <c r="N13" s="24"/>
      <c r="O13" s="24"/>
      <c r="P13" s="24"/>
      <c r="Q13" s="25" t="s">
        <v>39</v>
      </c>
      <c r="R13" s="25" t="s">
        <v>40</v>
      </c>
      <c r="S13" s="24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ht="12.75" customHeight="1" x14ac:dyDescent="0.35">
      <c r="A14" s="26" t="s">
        <v>41</v>
      </c>
      <c r="B14" s="27"/>
      <c r="C14" s="28">
        <v>7.0000000000000007E-2</v>
      </c>
      <c r="D14" s="24" t="s">
        <v>42</v>
      </c>
      <c r="E14" s="29">
        <v>340.18</v>
      </c>
      <c r="F14" s="28">
        <v>199.98</v>
      </c>
      <c r="G14" s="30">
        <f t="shared" ref="G14:G17" si="0">F14-TAN(RADIANS(C14))*(E14/2)</f>
        <v>199.77219575987849</v>
      </c>
      <c r="H14" s="31">
        <v>0</v>
      </c>
      <c r="I14" s="32">
        <v>0</v>
      </c>
      <c r="J14" s="33">
        <v>1940.3</v>
      </c>
      <c r="K14" s="24"/>
      <c r="L14" s="34" t="s">
        <v>43</v>
      </c>
      <c r="M14" s="24"/>
      <c r="N14" s="24"/>
      <c r="O14" s="24"/>
      <c r="P14" s="24"/>
      <c r="Q14" s="24"/>
      <c r="R14" s="24"/>
      <c r="S14" s="24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ht="12.75" customHeight="1" x14ac:dyDescent="0.35">
      <c r="A15" s="26" t="s">
        <v>44</v>
      </c>
      <c r="B15" s="27"/>
      <c r="C15" s="28">
        <v>0.08</v>
      </c>
      <c r="D15" s="24" t="s">
        <v>42</v>
      </c>
      <c r="E15" s="29">
        <v>339.95</v>
      </c>
      <c r="F15" s="28">
        <v>199.57</v>
      </c>
      <c r="G15" s="30">
        <f t="shared" si="0"/>
        <v>199.33266997408475</v>
      </c>
      <c r="H15" s="31">
        <v>0</v>
      </c>
      <c r="I15" s="32">
        <v>90</v>
      </c>
      <c r="J15" s="33">
        <v>1940.2</v>
      </c>
      <c r="K15" s="24"/>
      <c r="L15" s="34" t="s">
        <v>45</v>
      </c>
      <c r="M15" s="24"/>
      <c r="N15" s="24"/>
      <c r="O15" s="24"/>
      <c r="P15" s="24"/>
      <c r="Q15" s="24"/>
      <c r="R15" s="24"/>
      <c r="S15" s="24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ht="12.75" customHeight="1" x14ac:dyDescent="0.25">
      <c r="A16" s="35" t="s">
        <v>46</v>
      </c>
      <c r="B16" s="36"/>
      <c r="C16" s="28">
        <v>7.8E-2</v>
      </c>
      <c r="D16" s="24" t="s">
        <v>42</v>
      </c>
      <c r="E16" s="29">
        <v>340.21</v>
      </c>
      <c r="F16" s="28">
        <v>199.85</v>
      </c>
      <c r="G16" s="30">
        <f t="shared" si="0"/>
        <v>199.61842625566183</v>
      </c>
      <c r="H16" s="37"/>
      <c r="I16" s="37"/>
      <c r="J16" s="33">
        <v>2244.1999999999998</v>
      </c>
      <c r="K16" s="24"/>
      <c r="L16" s="34" t="s">
        <v>47</v>
      </c>
      <c r="M16" s="24"/>
      <c r="N16" s="24"/>
      <c r="O16" s="24"/>
      <c r="P16" s="24"/>
      <c r="Q16" s="24"/>
      <c r="R16" s="24"/>
      <c r="S16" s="24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ht="12.75" customHeight="1" x14ac:dyDescent="0.25">
      <c r="A17" s="35" t="s">
        <v>48</v>
      </c>
      <c r="B17" s="36"/>
      <c r="C17" s="28">
        <v>7.0000000000000007E-2</v>
      </c>
      <c r="D17" s="24" t="s">
        <v>42</v>
      </c>
      <c r="E17" s="29">
        <v>340.20400000000001</v>
      </c>
      <c r="F17" s="28">
        <v>199.792</v>
      </c>
      <c r="G17" s="30">
        <f t="shared" si="0"/>
        <v>199.58418109910548</v>
      </c>
      <c r="H17" s="37"/>
      <c r="I17" s="37"/>
      <c r="J17" s="33">
        <v>2246.9</v>
      </c>
      <c r="K17" s="24"/>
      <c r="L17" s="34" t="s">
        <v>49</v>
      </c>
      <c r="M17" s="24"/>
      <c r="N17" s="24"/>
      <c r="O17" s="24"/>
      <c r="P17" s="24"/>
      <c r="Q17" s="24"/>
      <c r="R17" s="24"/>
      <c r="S17" s="24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ht="12.75" customHeight="1" x14ac:dyDescent="0.3">
      <c r="A18" s="35" t="s">
        <v>50</v>
      </c>
      <c r="B18" s="28">
        <v>7.0000000000000007E-2</v>
      </c>
      <c r="C18" s="36"/>
      <c r="D18" s="38" t="s">
        <v>51</v>
      </c>
      <c r="E18" s="29">
        <v>340.13</v>
      </c>
      <c r="F18" s="28">
        <v>99.82</v>
      </c>
      <c r="G18" s="30">
        <f t="shared" ref="G18:G21" si="1">F18-TAN(RADIANS(B18))*(E18/2)</f>
        <v>99.612226303155595</v>
      </c>
      <c r="H18" s="39">
        <v>-7.0000099999999996E-2</v>
      </c>
      <c r="I18" s="40">
        <v>0</v>
      </c>
      <c r="J18" s="33">
        <v>664100</v>
      </c>
      <c r="K18" s="41"/>
      <c r="L18" s="34" t="s">
        <v>52</v>
      </c>
      <c r="M18" s="24"/>
      <c r="N18" s="24"/>
      <c r="O18" s="24"/>
      <c r="P18" s="24"/>
      <c r="Q18" s="24"/>
      <c r="R18" s="24"/>
      <c r="S18" s="24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ht="12.75" customHeight="1" x14ac:dyDescent="0.35">
      <c r="A19" s="26" t="s">
        <v>53</v>
      </c>
      <c r="B19" s="28">
        <v>6.9000000000000006E-2</v>
      </c>
      <c r="C19" s="36"/>
      <c r="D19" s="38" t="s">
        <v>54</v>
      </c>
      <c r="E19" s="29">
        <v>340.16</v>
      </c>
      <c r="F19" s="28">
        <v>99.94</v>
      </c>
      <c r="G19" s="30">
        <f t="shared" si="1"/>
        <v>99.73517643754893</v>
      </c>
      <c r="H19" s="39">
        <v>-8.0000100000000005E-2</v>
      </c>
      <c r="I19" s="40">
        <v>90</v>
      </c>
      <c r="J19" s="33" t="s">
        <v>55</v>
      </c>
      <c r="K19" s="42"/>
      <c r="L19" s="34" t="s">
        <v>56</v>
      </c>
      <c r="M19" s="24"/>
      <c r="N19" s="24"/>
      <c r="O19" s="24"/>
      <c r="P19" s="24"/>
      <c r="Q19" s="24"/>
      <c r="R19" s="24"/>
      <c r="S19" s="24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ht="12.75" customHeight="1" x14ac:dyDescent="0.35">
      <c r="A20" s="43" t="s">
        <v>57</v>
      </c>
      <c r="B20" s="44">
        <v>7.5999999999999998E-2</v>
      </c>
      <c r="C20" s="36"/>
      <c r="D20" s="45" t="s">
        <v>58</v>
      </c>
      <c r="E20" s="46">
        <v>369.85</v>
      </c>
      <c r="F20" s="44">
        <v>60.41</v>
      </c>
      <c r="G20" s="30">
        <f t="shared" si="1"/>
        <v>60.164706047074475</v>
      </c>
      <c r="H20" s="39">
        <v>0</v>
      </c>
      <c r="I20" s="39">
        <v>45.030063320899899</v>
      </c>
      <c r="J20" s="47"/>
      <c r="K20" s="24"/>
      <c r="L20" s="34" t="s">
        <v>59</v>
      </c>
      <c r="M20" s="24"/>
      <c r="N20" s="24"/>
      <c r="O20" s="24"/>
      <c r="P20" s="24"/>
      <c r="Q20" s="24"/>
      <c r="R20" s="24"/>
      <c r="S20" s="24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ht="12.75" customHeight="1" x14ac:dyDescent="0.25">
      <c r="A21" s="24" t="s">
        <v>60</v>
      </c>
      <c r="B21" s="28">
        <v>7.5829999999999995E-2</v>
      </c>
      <c r="C21" s="48"/>
      <c r="D21" s="45" t="s">
        <v>58</v>
      </c>
      <c r="E21" s="49">
        <v>450.19499999999999</v>
      </c>
      <c r="F21" s="48">
        <v>60.076999999999998</v>
      </c>
      <c r="G21" s="30">
        <f t="shared" si="1"/>
        <v>59.779087072796393</v>
      </c>
      <c r="H21" s="39">
        <v>0</v>
      </c>
      <c r="I21" s="39">
        <v>45.029800000000002</v>
      </c>
      <c r="J21" s="47"/>
      <c r="K21" s="24"/>
      <c r="L21" s="34" t="s">
        <v>61</v>
      </c>
      <c r="M21" s="24"/>
      <c r="N21" s="24"/>
      <c r="O21" s="24"/>
      <c r="P21" s="24"/>
      <c r="Q21" s="24"/>
      <c r="R21" s="24"/>
      <c r="S21" s="24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ht="12.75" customHeight="1" x14ac:dyDescent="0.25">
      <c r="A22" s="24" t="s">
        <v>62</v>
      </c>
      <c r="B22" s="50"/>
      <c r="C22" s="28">
        <v>0.59</v>
      </c>
      <c r="D22" s="24" t="s">
        <v>42</v>
      </c>
      <c r="E22" s="29">
        <v>264.91000000000003</v>
      </c>
      <c r="F22" s="28">
        <v>101.68</v>
      </c>
      <c r="G22" s="30">
        <f t="shared" ref="G22:G27" si="2">F22-TAN(RADIANS(C22))*(E22/2)</f>
        <v>100.31600403033491</v>
      </c>
      <c r="H22" s="39">
        <v>3.5502199999999998E-2</v>
      </c>
      <c r="I22" s="39">
        <v>-0.64547600000000005</v>
      </c>
      <c r="J22" s="33">
        <v>36.021000000000001</v>
      </c>
      <c r="K22" s="24"/>
      <c r="L22" s="34" t="s">
        <v>63</v>
      </c>
      <c r="M22" s="24"/>
      <c r="N22" s="24"/>
      <c r="O22" s="24"/>
      <c r="P22" s="24"/>
      <c r="Q22" s="24"/>
      <c r="R22" s="24"/>
      <c r="S22" s="24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ht="12.75" customHeight="1" x14ac:dyDescent="0.25">
      <c r="A23" s="24" t="s">
        <v>64</v>
      </c>
      <c r="B23" s="50"/>
      <c r="C23" s="51">
        <f>DEGREES(ATAN((F23-72.3)/E23))</f>
        <v>1.0633726377548998</v>
      </c>
      <c r="D23" s="24" t="s">
        <v>42</v>
      </c>
      <c r="E23" s="29">
        <v>150.85</v>
      </c>
      <c r="F23" s="28">
        <v>75.099999999999994</v>
      </c>
      <c r="G23" s="30">
        <f t="shared" si="2"/>
        <v>73.699999999999989</v>
      </c>
      <c r="H23" s="39">
        <v>3.5499900000000001E-2</v>
      </c>
      <c r="I23" s="39">
        <v>-0.46283400000000002</v>
      </c>
      <c r="J23" s="33">
        <v>-4.5430000000000001</v>
      </c>
      <c r="K23" s="52"/>
      <c r="L23" s="34" t="s">
        <v>65</v>
      </c>
      <c r="M23" s="24"/>
      <c r="N23" s="24"/>
      <c r="O23" s="24"/>
      <c r="P23" s="24"/>
      <c r="Q23" s="24"/>
      <c r="R23" s="24"/>
      <c r="S23" s="24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ht="12.75" customHeight="1" x14ac:dyDescent="0.35">
      <c r="A24" s="24" t="s">
        <v>66</v>
      </c>
      <c r="B24" s="50"/>
      <c r="C24" s="51">
        <f>DEGREES(ATAN((F24-72.42)/E24))</f>
        <v>0.94193007110733884</v>
      </c>
      <c r="D24" s="24" t="s">
        <v>42</v>
      </c>
      <c r="E24" s="53">
        <v>150.84</v>
      </c>
      <c r="F24" s="28">
        <v>74.900000000000006</v>
      </c>
      <c r="G24" s="30">
        <f t="shared" si="2"/>
        <v>73.66</v>
      </c>
      <c r="H24" s="39">
        <v>3.5965900000000002E-2</v>
      </c>
      <c r="I24" s="39">
        <v>0.33670699999999998</v>
      </c>
      <c r="J24" s="33">
        <v>-10.948</v>
      </c>
      <c r="K24" s="24"/>
      <c r="L24" s="34" t="s">
        <v>67</v>
      </c>
      <c r="M24" s="24"/>
      <c r="N24" s="24"/>
      <c r="O24" s="24"/>
      <c r="P24" s="24"/>
      <c r="Q24" s="24"/>
      <c r="R24" s="24"/>
      <c r="S24" s="24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ht="12.75" customHeight="1" x14ac:dyDescent="0.25">
      <c r="A25" s="24" t="s">
        <v>68</v>
      </c>
      <c r="B25" s="50"/>
      <c r="C25" s="28">
        <v>0.6</v>
      </c>
      <c r="D25" s="24" t="s">
        <v>42</v>
      </c>
      <c r="E25" s="29">
        <v>265.07</v>
      </c>
      <c r="F25" s="28">
        <v>101.63</v>
      </c>
      <c r="G25" s="30">
        <f t="shared" si="2"/>
        <v>100.24204598975433</v>
      </c>
      <c r="H25" s="39">
        <v>-1.20603116039885E-3</v>
      </c>
      <c r="I25" s="39">
        <v>89.207690672808397</v>
      </c>
      <c r="J25" s="33">
        <v>36.012999999999998</v>
      </c>
      <c r="K25" s="24"/>
      <c r="L25" s="34" t="s">
        <v>69</v>
      </c>
      <c r="M25" s="24"/>
      <c r="N25" s="24"/>
      <c r="O25" s="24"/>
      <c r="P25" s="24"/>
      <c r="Q25" s="24"/>
      <c r="R25" s="24"/>
      <c r="S25" s="24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12.75" customHeight="1" x14ac:dyDescent="0.35">
      <c r="A26" s="24" t="s">
        <v>70</v>
      </c>
      <c r="B26" s="50"/>
      <c r="C26" s="51">
        <f>DEGREES(ATAN((F26-72.14)/E26))</f>
        <v>0.99169021869865748</v>
      </c>
      <c r="D26" s="24" t="s">
        <v>42</v>
      </c>
      <c r="E26" s="53">
        <v>150.78</v>
      </c>
      <c r="F26" s="54">
        <v>74.75</v>
      </c>
      <c r="G26" s="30">
        <f t="shared" si="2"/>
        <v>73.444999999999993</v>
      </c>
      <c r="H26" s="39">
        <v>-2.2127344650067198E-3</v>
      </c>
      <c r="I26" s="39">
        <v>87.581254344736607</v>
      </c>
      <c r="J26" s="33">
        <v>-6.4240000000000004</v>
      </c>
      <c r="K26" s="52"/>
      <c r="L26" s="34" t="s">
        <v>71</v>
      </c>
      <c r="M26" s="24"/>
      <c r="N26" s="24"/>
      <c r="O26" s="24"/>
      <c r="P26" s="24"/>
      <c r="Q26" s="24"/>
      <c r="R26" s="24"/>
      <c r="S26" s="24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ht="12.75" customHeight="1" x14ac:dyDescent="0.25">
      <c r="A27" s="24" t="s">
        <v>72</v>
      </c>
      <c r="B27" s="50"/>
      <c r="C27" s="28">
        <v>1.01</v>
      </c>
      <c r="D27" s="24" t="s">
        <v>42</v>
      </c>
      <c r="E27" s="29">
        <v>150.85</v>
      </c>
      <c r="F27" s="28">
        <v>74.930000000000007</v>
      </c>
      <c r="G27" s="30">
        <f t="shared" si="2"/>
        <v>73.600283530812987</v>
      </c>
      <c r="H27" s="39">
        <v>3.40166592301583E-2</v>
      </c>
      <c r="I27" s="39">
        <v>86.716753260280896</v>
      </c>
      <c r="J27" s="33">
        <v>-5.6779999999999999</v>
      </c>
      <c r="K27" s="24"/>
      <c r="L27" s="34" t="s">
        <v>73</v>
      </c>
      <c r="M27" s="24"/>
      <c r="N27" s="24"/>
      <c r="O27" s="24"/>
      <c r="P27" s="24"/>
      <c r="Q27" s="24"/>
      <c r="R27" s="24"/>
      <c r="S27" s="24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ht="12.75" customHeight="1" x14ac:dyDescent="0.25">
      <c r="A28" s="55"/>
      <c r="B28" s="56">
        <f>B21-B20</f>
        <v>-1.7000000000000348E-4</v>
      </c>
      <c r="C28" s="2"/>
      <c r="D28" s="2"/>
      <c r="E28" s="57"/>
      <c r="F28" s="6"/>
      <c r="G28" s="6"/>
      <c r="H28" s="6"/>
      <c r="I28" s="6"/>
      <c r="J28" s="58"/>
      <c r="K28" s="6"/>
      <c r="L28" s="6"/>
      <c r="M28" s="6"/>
      <c r="N28" s="6"/>
      <c r="O28" s="6"/>
      <c r="P28" s="6"/>
      <c r="Q28" s="6"/>
      <c r="R28" s="6"/>
      <c r="S28" s="6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ht="12.75" customHeight="1" x14ac:dyDescent="0.25">
      <c r="I29" s="59">
        <f>I20-I21</f>
        <v>2.6332089989722363E-4</v>
      </c>
    </row>
    <row r="30" spans="1:32" ht="12.75" customHeight="1" x14ac:dyDescent="0.25"/>
    <row r="31" spans="1:32" ht="12.75" customHeight="1" x14ac:dyDescent="0.25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9"/>
      <c r="L31" s="9"/>
      <c r="M31" s="9"/>
      <c r="N31" s="9"/>
      <c r="O31" s="9"/>
      <c r="P31" s="9"/>
      <c r="Q31" s="9"/>
      <c r="R31" s="9"/>
      <c r="S31" s="9"/>
      <c r="T31" s="60"/>
      <c r="U31" s="60"/>
      <c r="V31" s="60"/>
    </row>
    <row r="32" spans="1:32" ht="12.75" customHeight="1" x14ac:dyDescent="0.3">
      <c r="A32" s="61"/>
      <c r="B32" s="140" t="s">
        <v>74</v>
      </c>
      <c r="C32" s="134"/>
      <c r="D32" s="135"/>
      <c r="E32" s="141" t="s">
        <v>75</v>
      </c>
      <c r="F32" s="134"/>
      <c r="G32" s="135"/>
      <c r="H32" s="141" t="s">
        <v>76</v>
      </c>
      <c r="I32" s="134"/>
      <c r="J32" s="135"/>
      <c r="K32" s="62"/>
      <c r="L32" s="62"/>
      <c r="M32" s="62"/>
      <c r="N32" s="62"/>
      <c r="O32" s="62"/>
      <c r="P32" s="62"/>
      <c r="Q32" s="62"/>
      <c r="R32" s="62"/>
      <c r="S32" s="62"/>
      <c r="T32" s="61"/>
      <c r="U32" s="61"/>
      <c r="V32" s="61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spans="1:32" ht="12.75" customHeight="1" x14ac:dyDescent="0.3">
      <c r="A33" s="63" t="s">
        <v>77</v>
      </c>
      <c r="B33" s="133" t="s">
        <v>78</v>
      </c>
      <c r="C33" s="134"/>
      <c r="D33" s="135"/>
      <c r="E33" s="133" t="s">
        <v>78</v>
      </c>
      <c r="F33" s="134"/>
      <c r="G33" s="135"/>
      <c r="H33" s="136" t="s">
        <v>79</v>
      </c>
      <c r="I33" s="134"/>
      <c r="J33" s="135"/>
      <c r="K33" s="137" t="s">
        <v>80</v>
      </c>
      <c r="L33" s="134"/>
      <c r="M33" s="135"/>
      <c r="N33" s="137" t="s">
        <v>81</v>
      </c>
      <c r="O33" s="134"/>
      <c r="P33" s="135"/>
      <c r="Q33" s="137" t="s">
        <v>82</v>
      </c>
      <c r="R33" s="134"/>
      <c r="S33" s="135"/>
      <c r="T33" s="61"/>
      <c r="U33" s="64" t="s">
        <v>83</v>
      </c>
      <c r="V33" s="61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spans="1:32" ht="12.75" customHeight="1" x14ac:dyDescent="0.3">
      <c r="A34" s="65"/>
      <c r="B34" s="62" t="s">
        <v>84</v>
      </c>
      <c r="C34" s="62" t="s">
        <v>85</v>
      </c>
      <c r="D34" s="62" t="s">
        <v>86</v>
      </c>
      <c r="E34" s="66" t="s">
        <v>86</v>
      </c>
      <c r="F34" s="66" t="s">
        <v>85</v>
      </c>
      <c r="G34" s="66" t="s">
        <v>84</v>
      </c>
      <c r="H34" s="67" t="s">
        <v>86</v>
      </c>
      <c r="I34" s="66" t="s">
        <v>85</v>
      </c>
      <c r="J34" s="66" t="s">
        <v>84</v>
      </c>
      <c r="K34" s="66" t="s">
        <v>86</v>
      </c>
      <c r="L34" s="66" t="s">
        <v>85</v>
      </c>
      <c r="M34" s="66" t="s">
        <v>84</v>
      </c>
      <c r="N34" s="66" t="s">
        <v>86</v>
      </c>
      <c r="O34" s="66" t="s">
        <v>85</v>
      </c>
      <c r="P34" s="66" t="s">
        <v>84</v>
      </c>
      <c r="Q34" s="66" t="s">
        <v>86</v>
      </c>
      <c r="R34" s="66" t="s">
        <v>85</v>
      </c>
      <c r="S34" s="66" t="s">
        <v>84</v>
      </c>
      <c r="T34" s="61"/>
      <c r="U34" s="61"/>
      <c r="V34" s="61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spans="1:32" ht="12.75" customHeight="1" x14ac:dyDescent="0.3">
      <c r="A35" s="68" t="s">
        <v>87</v>
      </c>
      <c r="B35" s="69">
        <v>80</v>
      </c>
      <c r="C35" s="69">
        <v>-200</v>
      </c>
      <c r="D35" s="69">
        <v>5013</v>
      </c>
      <c r="E35" s="69">
        <v>80</v>
      </c>
      <c r="F35" s="69">
        <v>-200</v>
      </c>
      <c r="G35" s="69">
        <v>5013</v>
      </c>
      <c r="H35" s="70">
        <v>79.964637760000002</v>
      </c>
      <c r="I35" s="70">
        <v>-200.1196899</v>
      </c>
      <c r="J35" s="70">
        <v>5013.2280270000001</v>
      </c>
      <c r="K35" s="69"/>
      <c r="L35" s="69"/>
      <c r="M35" s="69"/>
      <c r="N35" s="71"/>
      <c r="O35" s="71"/>
      <c r="P35" s="71"/>
      <c r="Q35" s="71"/>
      <c r="R35" s="71"/>
      <c r="S35" s="71"/>
      <c r="T35" s="72" t="s">
        <v>88</v>
      </c>
      <c r="U35" s="61"/>
      <c r="V35" s="61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spans="1:32" ht="12.75" customHeight="1" x14ac:dyDescent="0.3">
      <c r="A36" s="68" t="s">
        <v>89</v>
      </c>
      <c r="B36" s="73">
        <v>80</v>
      </c>
      <c r="C36" s="73">
        <v>-200</v>
      </c>
      <c r="D36" s="73">
        <v>4813.1585361600801</v>
      </c>
      <c r="E36" s="74"/>
      <c r="F36" s="74"/>
      <c r="G36" s="74"/>
      <c r="H36" s="70">
        <v>79.975425720000004</v>
      </c>
      <c r="I36" s="70">
        <v>-200.1195831</v>
      </c>
      <c r="J36" s="70">
        <v>4813.2280270000001</v>
      </c>
      <c r="K36" s="74"/>
      <c r="L36" s="74"/>
      <c r="M36" s="74"/>
      <c r="N36" s="71"/>
      <c r="O36" s="71"/>
      <c r="P36" s="71"/>
      <c r="Q36" s="71"/>
      <c r="R36" s="71"/>
      <c r="S36" s="71"/>
      <c r="T36" s="61"/>
      <c r="U36" s="61"/>
      <c r="V36" s="61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32" ht="12.75" customHeight="1" x14ac:dyDescent="0.3">
      <c r="A37" s="62" t="s">
        <v>90</v>
      </c>
      <c r="B37" s="73">
        <v>80.010986542634996</v>
      </c>
      <c r="C37" s="73">
        <v>-200</v>
      </c>
      <c r="D37" s="73">
        <v>4793.1585391776798</v>
      </c>
      <c r="E37" s="73">
        <v>80.010986542629894</v>
      </c>
      <c r="F37" s="73">
        <v>-200</v>
      </c>
      <c r="G37" s="73">
        <v>4793.15853917799</v>
      </c>
      <c r="H37" s="75">
        <v>79.988021849999996</v>
      </c>
      <c r="I37" s="75">
        <v>-200.11956789999999</v>
      </c>
      <c r="J37" s="75">
        <v>4793.1586909999996</v>
      </c>
      <c r="K37" s="73"/>
      <c r="L37" s="73"/>
      <c r="M37" s="73"/>
      <c r="N37" s="71"/>
      <c r="O37" s="71"/>
      <c r="P37" s="71"/>
      <c r="Q37" s="71"/>
      <c r="R37" s="71"/>
      <c r="S37" s="71"/>
      <c r="T37" s="72" t="s">
        <v>88</v>
      </c>
      <c r="U37" s="61"/>
      <c r="V37" s="61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spans="1:32" ht="12.75" customHeight="1" x14ac:dyDescent="0.3">
      <c r="A38" s="62" t="s">
        <v>91</v>
      </c>
      <c r="B38" s="73">
        <v>80.010986542634996</v>
      </c>
      <c r="C38" s="73">
        <v>-200</v>
      </c>
      <c r="D38" s="73">
        <v>4693.5463128745196</v>
      </c>
      <c r="E38" s="76" t="s">
        <v>92</v>
      </c>
      <c r="F38" s="76" t="s">
        <v>92</v>
      </c>
      <c r="G38" s="76" t="s">
        <v>92</v>
      </c>
      <c r="H38" s="75">
        <v>79.993392940000007</v>
      </c>
      <c r="I38" s="75">
        <v>-200.11950680000001</v>
      </c>
      <c r="J38" s="77">
        <v>4693.5458980000003</v>
      </c>
      <c r="K38" s="76"/>
      <c r="L38" s="76"/>
      <c r="M38" s="76"/>
      <c r="N38" s="71"/>
      <c r="O38" s="71"/>
      <c r="P38" s="71"/>
      <c r="Q38" s="71"/>
      <c r="R38" s="71"/>
      <c r="S38" s="71"/>
      <c r="T38" s="72" t="s">
        <v>93</v>
      </c>
      <c r="U38" s="61"/>
      <c r="V38" s="61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spans="1:32" ht="12.75" customHeight="1" x14ac:dyDescent="0.3">
      <c r="A39" s="62"/>
      <c r="B39" s="78"/>
      <c r="C39" s="78"/>
      <c r="D39" s="78"/>
      <c r="E39" s="74"/>
      <c r="F39" s="74"/>
      <c r="G39" s="74"/>
      <c r="H39" s="79"/>
      <c r="I39" s="79"/>
      <c r="J39" s="79"/>
      <c r="K39" s="74"/>
      <c r="L39" s="74"/>
      <c r="M39" s="74"/>
      <c r="N39" s="71"/>
      <c r="O39" s="71"/>
      <c r="P39" s="71"/>
      <c r="Q39" s="71"/>
      <c r="R39" s="71"/>
      <c r="S39" s="71"/>
      <c r="T39" s="72" t="s">
        <v>93</v>
      </c>
      <c r="U39" s="61"/>
      <c r="V39" s="61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1:32" ht="12.75" customHeight="1" x14ac:dyDescent="0.3">
      <c r="A40" s="80" t="s">
        <v>94</v>
      </c>
      <c r="B40" s="73">
        <v>95.321837855128294</v>
      </c>
      <c r="C40" s="73">
        <v>-174.337981076787</v>
      </c>
      <c r="D40" s="69">
        <v>-19740</v>
      </c>
      <c r="E40" s="69">
        <v>94.9386085979</v>
      </c>
      <c r="F40" s="69">
        <v>-173.8860046126</v>
      </c>
      <c r="G40" s="69">
        <v>-19740</v>
      </c>
      <c r="H40" s="75">
        <v>95.322135930000002</v>
      </c>
      <c r="I40" s="75">
        <v>-174.32189940000001</v>
      </c>
      <c r="J40" s="75">
        <v>-19740.003909999999</v>
      </c>
      <c r="K40" s="69"/>
      <c r="L40" s="69"/>
      <c r="M40" s="69"/>
      <c r="N40" s="71"/>
      <c r="O40" s="71"/>
      <c r="P40" s="71"/>
      <c r="Q40" s="71"/>
      <c r="R40" s="71"/>
      <c r="S40" s="71"/>
      <c r="T40" s="72" t="s">
        <v>95</v>
      </c>
      <c r="U40" s="61"/>
      <c r="V40" s="61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1:32" ht="12.75" customHeight="1" x14ac:dyDescent="0.3">
      <c r="A41" s="80" t="s">
        <v>96</v>
      </c>
      <c r="B41" s="73">
        <v>85.441500000000005</v>
      </c>
      <c r="C41" s="73">
        <v>-530.4</v>
      </c>
      <c r="D41" s="73">
        <v>-3581.3</v>
      </c>
      <c r="E41" s="69">
        <v>84.804592744199894</v>
      </c>
      <c r="F41" s="69">
        <v>-530.40000763180001</v>
      </c>
      <c r="G41" s="69">
        <v>-3581.2996829009899</v>
      </c>
      <c r="H41" s="75">
        <v>85.441307069999993</v>
      </c>
      <c r="I41" s="75">
        <v>-530.39782709999997</v>
      </c>
      <c r="J41" s="75">
        <v>-3581.2993160000001</v>
      </c>
      <c r="K41" s="69"/>
      <c r="L41" s="69"/>
      <c r="M41" s="69"/>
      <c r="N41" s="71"/>
      <c r="O41" s="71"/>
      <c r="P41" s="71"/>
      <c r="Q41" s="71"/>
      <c r="R41" s="71"/>
      <c r="S41" s="71"/>
      <c r="T41" s="72" t="s">
        <v>97</v>
      </c>
      <c r="U41" s="61"/>
      <c r="V41" s="61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spans="1:32" ht="12.75" customHeight="1" x14ac:dyDescent="0.3">
      <c r="A42" s="80" t="s">
        <v>98</v>
      </c>
      <c r="B42" s="73">
        <v>95.866932619067001</v>
      </c>
      <c r="C42" s="73">
        <v>-628.000021256438</v>
      </c>
      <c r="D42" s="73">
        <v>-20189.598952159999</v>
      </c>
      <c r="E42" s="69">
        <v>94.969345757300005</v>
      </c>
      <c r="F42" s="69">
        <v>-628.00001454100004</v>
      </c>
      <c r="G42" s="69">
        <v>-20189.5995379999</v>
      </c>
      <c r="H42" s="75">
        <v>95.866935729999994</v>
      </c>
      <c r="I42" s="75">
        <v>-628</v>
      </c>
      <c r="J42" s="75">
        <v>-20189.599610000001</v>
      </c>
      <c r="K42" s="69"/>
      <c r="L42" s="69"/>
      <c r="M42" s="69"/>
      <c r="N42" s="71"/>
      <c r="O42" s="71"/>
      <c r="P42" s="71"/>
      <c r="Q42" s="71"/>
      <c r="R42" s="71"/>
      <c r="S42" s="71"/>
      <c r="T42" s="72" t="s">
        <v>95</v>
      </c>
      <c r="U42" s="61"/>
      <c r="V42" s="81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spans="1:32" ht="12.75" customHeight="1" x14ac:dyDescent="0.3">
      <c r="A43" s="62" t="s">
        <v>99</v>
      </c>
      <c r="B43" s="69">
        <v>80</v>
      </c>
      <c r="C43" s="69">
        <v>4983.1000000000004</v>
      </c>
      <c r="D43" s="69">
        <v>-200</v>
      </c>
      <c r="E43" s="69">
        <v>80</v>
      </c>
      <c r="F43" s="69">
        <v>4983.1000000000004</v>
      </c>
      <c r="G43" s="69">
        <v>-200</v>
      </c>
      <c r="H43" s="70">
        <v>79.999382019999999</v>
      </c>
      <c r="I43" s="70">
        <v>4983.1000979999999</v>
      </c>
      <c r="J43" s="70">
        <v>-200.0046692</v>
      </c>
      <c r="K43" s="69"/>
      <c r="L43" s="69"/>
      <c r="M43" s="69"/>
      <c r="N43" s="71"/>
      <c r="O43" s="71"/>
      <c r="P43" s="71"/>
      <c r="Q43" s="71"/>
      <c r="R43" s="71"/>
      <c r="S43" s="71"/>
      <c r="T43" s="72" t="s">
        <v>100</v>
      </c>
      <c r="U43" s="61"/>
      <c r="V43" s="61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1:32" ht="12.75" customHeight="1" x14ac:dyDescent="0.3">
      <c r="A44" s="62" t="s">
        <v>101</v>
      </c>
      <c r="B44" s="82">
        <v>80</v>
      </c>
      <c r="C44" s="82" t="s">
        <v>102</v>
      </c>
      <c r="D44" s="73">
        <v>-200</v>
      </c>
      <c r="E44" s="74"/>
      <c r="F44" s="74"/>
      <c r="G44" s="74"/>
      <c r="H44" s="70">
        <v>79.999328610000006</v>
      </c>
      <c r="I44" s="70">
        <v>4783.7670900000003</v>
      </c>
      <c r="J44" s="70">
        <v>-200.00462340000001</v>
      </c>
      <c r="K44" s="74"/>
      <c r="L44" s="74"/>
      <c r="M44" s="74"/>
      <c r="N44" s="71"/>
      <c r="O44" s="71"/>
      <c r="P44" s="71"/>
      <c r="Q44" s="71"/>
      <c r="R44" s="71"/>
      <c r="S44" s="71"/>
      <c r="T44" s="61"/>
      <c r="U44" s="61"/>
      <c r="V44" s="61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1:32" ht="12.75" customHeight="1" x14ac:dyDescent="0.3">
      <c r="A45" s="62" t="s">
        <v>103</v>
      </c>
      <c r="B45" s="73">
        <v>80.012556051927902</v>
      </c>
      <c r="C45" s="73">
        <v>4763.7673339672701</v>
      </c>
      <c r="D45" s="73">
        <v>-200</v>
      </c>
      <c r="E45" s="73">
        <v>80.012556051930005</v>
      </c>
      <c r="F45" s="73">
        <v>4763.767333967</v>
      </c>
      <c r="G45" s="73">
        <v>-200</v>
      </c>
      <c r="H45" s="70">
        <v>80.011886599999997</v>
      </c>
      <c r="I45" s="70">
        <v>4763.767578</v>
      </c>
      <c r="J45" s="70">
        <v>-200.00460820000001</v>
      </c>
      <c r="K45" s="73"/>
      <c r="L45" s="73"/>
      <c r="M45" s="73"/>
      <c r="N45" s="71"/>
      <c r="O45" s="71"/>
      <c r="P45" s="71"/>
      <c r="Q45" s="71"/>
      <c r="R45" s="71"/>
      <c r="S45" s="71"/>
      <c r="T45" s="72" t="s">
        <v>100</v>
      </c>
      <c r="U45" s="61"/>
      <c r="V45" s="61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1:32" ht="12.75" customHeight="1" x14ac:dyDescent="0.3">
      <c r="A46" s="62" t="s">
        <v>104</v>
      </c>
      <c r="B46" s="82">
        <v>80.012556051927902</v>
      </c>
      <c r="C46" s="82">
        <v>4664.0321575297203</v>
      </c>
      <c r="D46" s="82">
        <v>-200</v>
      </c>
      <c r="E46" s="76" t="s">
        <v>92</v>
      </c>
      <c r="F46" s="76" t="s">
        <v>92</v>
      </c>
      <c r="G46" s="76" t="s">
        <v>92</v>
      </c>
      <c r="H46" s="75">
        <v>80.01186371</v>
      </c>
      <c r="I46" s="75">
        <v>4664.0322269999997</v>
      </c>
      <c r="J46" s="75">
        <v>-200.00459290000001</v>
      </c>
      <c r="K46" s="76"/>
      <c r="L46" s="76"/>
      <c r="M46" s="76"/>
      <c r="N46" s="71"/>
      <c r="O46" s="71"/>
      <c r="P46" s="71"/>
      <c r="Q46" s="71"/>
      <c r="R46" s="71"/>
      <c r="S46" s="71"/>
      <c r="T46" s="72" t="s">
        <v>100</v>
      </c>
      <c r="U46" s="61"/>
      <c r="V46" s="61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1:32" ht="12.75" customHeight="1" x14ac:dyDescent="0.3">
      <c r="A47" s="62"/>
      <c r="B47" s="78"/>
      <c r="C47" s="78"/>
      <c r="D47" s="78"/>
      <c r="E47" s="74"/>
      <c r="F47" s="74"/>
      <c r="G47" s="74"/>
      <c r="H47" s="83"/>
      <c r="I47" s="83"/>
      <c r="J47" s="83"/>
      <c r="K47" s="74"/>
      <c r="L47" s="74"/>
      <c r="M47" s="74"/>
      <c r="N47" s="71"/>
      <c r="O47" s="71"/>
      <c r="P47" s="71"/>
      <c r="Q47" s="71"/>
      <c r="R47" s="71"/>
      <c r="S47" s="71"/>
      <c r="T47" s="72" t="s">
        <v>93</v>
      </c>
      <c r="U47" s="61"/>
      <c r="V47" s="61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ht="12.75" customHeight="1" x14ac:dyDescent="0.3">
      <c r="A48" s="84" t="s">
        <v>105</v>
      </c>
      <c r="B48" s="85">
        <v>82.826768235429896</v>
      </c>
      <c r="C48" s="85">
        <v>-184.1266911056</v>
      </c>
      <c r="D48" s="85">
        <v>-202.51081097689899</v>
      </c>
      <c r="E48" s="85">
        <v>82.826768235429896</v>
      </c>
      <c r="F48" s="85">
        <v>-184.1266911056</v>
      </c>
      <c r="G48" s="85">
        <v>-202.51081097689899</v>
      </c>
      <c r="H48" s="86">
        <v>82.978988650000005</v>
      </c>
      <c r="I48" s="86">
        <v>-183.8165894</v>
      </c>
      <c r="J48" s="86">
        <v>-202.63200380000001</v>
      </c>
      <c r="K48" s="85"/>
      <c r="L48" s="85"/>
      <c r="M48" s="85"/>
      <c r="N48" s="71"/>
      <c r="O48" s="71"/>
      <c r="P48" s="71"/>
      <c r="Q48" s="71"/>
      <c r="R48" s="71"/>
      <c r="S48" s="71"/>
      <c r="T48" s="72" t="s">
        <v>93</v>
      </c>
      <c r="U48" s="61"/>
      <c r="V48" s="61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spans="1:32" ht="12.75" customHeight="1" x14ac:dyDescent="0.25">
      <c r="A49" s="84" t="s">
        <v>106</v>
      </c>
      <c r="B49" s="85" t="s">
        <v>92</v>
      </c>
      <c r="C49" s="85" t="s">
        <v>92</v>
      </c>
      <c r="D49" s="85" t="s">
        <v>92</v>
      </c>
      <c r="E49" s="87" t="s">
        <v>92</v>
      </c>
      <c r="F49" s="87" t="s">
        <v>92</v>
      </c>
      <c r="G49" s="87" t="s">
        <v>92</v>
      </c>
      <c r="H49" s="86"/>
      <c r="I49" s="86"/>
      <c r="J49" s="86"/>
      <c r="K49" s="87"/>
      <c r="L49" s="87"/>
      <c r="M49" s="87"/>
      <c r="N49" s="71"/>
      <c r="O49" s="71"/>
      <c r="P49" s="71"/>
      <c r="Q49" s="71"/>
      <c r="R49" s="71"/>
      <c r="S49" s="71"/>
      <c r="T49" s="61"/>
      <c r="U49" s="61"/>
      <c r="V49" s="61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spans="1:32" ht="12.75" customHeight="1" x14ac:dyDescent="0.25">
      <c r="A50" s="84" t="s">
        <v>107</v>
      </c>
      <c r="B50" s="85" t="s">
        <v>92</v>
      </c>
      <c r="C50" s="85" t="s">
        <v>92</v>
      </c>
      <c r="D50" s="85" t="s">
        <v>92</v>
      </c>
      <c r="E50" s="87" t="s">
        <v>92</v>
      </c>
      <c r="F50" s="87" t="s">
        <v>92</v>
      </c>
      <c r="G50" s="87" t="s">
        <v>92</v>
      </c>
      <c r="H50" s="86">
        <v>82.929344180000001</v>
      </c>
      <c r="I50" s="86">
        <v>-250.08744809999999</v>
      </c>
      <c r="J50" s="86">
        <v>-183.90478519999999</v>
      </c>
      <c r="K50" s="87"/>
      <c r="L50" s="87"/>
      <c r="M50" s="87"/>
      <c r="N50" s="71"/>
      <c r="O50" s="71"/>
      <c r="P50" s="71"/>
      <c r="Q50" s="71"/>
      <c r="R50" s="71"/>
      <c r="S50" s="71"/>
      <c r="T50" s="61"/>
      <c r="U50" s="61"/>
      <c r="V50" s="61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1:32" ht="12.75" customHeight="1" x14ac:dyDescent="0.3">
      <c r="A51" s="84" t="s">
        <v>108</v>
      </c>
      <c r="B51" s="85" t="s">
        <v>92</v>
      </c>
      <c r="C51" s="85" t="s">
        <v>92</v>
      </c>
      <c r="D51" s="85" t="s">
        <v>92</v>
      </c>
      <c r="E51" s="87" t="s">
        <v>92</v>
      </c>
      <c r="F51" s="87" t="s">
        <v>92</v>
      </c>
      <c r="G51" s="87" t="s">
        <v>92</v>
      </c>
      <c r="H51" s="86">
        <v>82.949874879999996</v>
      </c>
      <c r="I51" s="86">
        <v>-202.64227289999999</v>
      </c>
      <c r="J51" s="86">
        <v>-136.2836456</v>
      </c>
      <c r="K51" s="87"/>
      <c r="L51" s="87"/>
      <c r="M51" s="87"/>
      <c r="N51" s="71"/>
      <c r="O51" s="71"/>
      <c r="P51" s="71"/>
      <c r="Q51" s="71"/>
      <c r="R51" s="71"/>
      <c r="S51" s="71"/>
      <c r="T51" s="72" t="s">
        <v>93</v>
      </c>
      <c r="U51" s="61"/>
      <c r="V51" s="61"/>
      <c r="W51" s="6"/>
      <c r="X51" s="6"/>
      <c r="Y51" s="6"/>
      <c r="Z51" s="6"/>
      <c r="AA51" s="6"/>
      <c r="AB51" s="6"/>
      <c r="AC51" s="88"/>
      <c r="AD51" s="6"/>
      <c r="AE51" s="6"/>
      <c r="AF51" s="6"/>
    </row>
    <row r="52" spans="1:32" ht="12.75" customHeight="1" x14ac:dyDescent="0.25">
      <c r="A52" s="84" t="s">
        <v>109</v>
      </c>
      <c r="B52" s="73">
        <v>83.056206365201703</v>
      </c>
      <c r="C52" s="73">
        <v>-184.06194926261099</v>
      </c>
      <c r="D52" s="73">
        <v>-202.62514605471</v>
      </c>
      <c r="E52" s="73">
        <v>83.056206000000003</v>
      </c>
      <c r="F52" s="73">
        <v>-184.061949262599</v>
      </c>
      <c r="G52" s="73">
        <v>-202.625146054699</v>
      </c>
      <c r="H52" s="89">
        <v>83.055709840000006</v>
      </c>
      <c r="I52" s="89">
        <v>-184.06640619999999</v>
      </c>
      <c r="J52" s="89">
        <v>-202.62960820000001</v>
      </c>
      <c r="K52" s="73"/>
      <c r="L52" s="73"/>
      <c r="M52" s="73"/>
      <c r="N52" s="90"/>
      <c r="O52" s="71"/>
      <c r="P52" s="90"/>
      <c r="Q52" s="71"/>
      <c r="R52" s="71"/>
      <c r="S52" s="71"/>
      <c r="T52" s="61"/>
      <c r="U52" s="61"/>
      <c r="V52" s="61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ht="12.75" customHeight="1" x14ac:dyDescent="0.25">
      <c r="A53" s="84" t="s">
        <v>110</v>
      </c>
      <c r="B53" s="78" t="s">
        <v>92</v>
      </c>
      <c r="C53" s="78" t="s">
        <v>92</v>
      </c>
      <c r="D53" s="78" t="s">
        <v>92</v>
      </c>
      <c r="E53" s="76" t="s">
        <v>92</v>
      </c>
      <c r="F53" s="76" t="s">
        <v>92</v>
      </c>
      <c r="G53" s="76" t="s">
        <v>92</v>
      </c>
      <c r="H53" s="83"/>
      <c r="I53" s="83"/>
      <c r="J53" s="83"/>
      <c r="K53" s="76"/>
      <c r="L53" s="76"/>
      <c r="M53" s="76"/>
      <c r="N53" s="90"/>
      <c r="O53" s="71"/>
      <c r="P53" s="90"/>
      <c r="Q53" s="71"/>
      <c r="R53" s="71"/>
      <c r="S53" s="71"/>
      <c r="T53" s="61"/>
      <c r="U53" s="61"/>
      <c r="V53" s="61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ht="12.75" customHeight="1" x14ac:dyDescent="0.25">
      <c r="A54" s="84" t="s">
        <v>111</v>
      </c>
      <c r="B54" s="73">
        <v>83.085715229736394</v>
      </c>
      <c r="C54" s="73">
        <v>-184.10186393139401</v>
      </c>
      <c r="D54" s="73">
        <v>-249.633315598845</v>
      </c>
      <c r="E54" s="76" t="s">
        <v>92</v>
      </c>
      <c r="F54" s="76" t="s">
        <v>92</v>
      </c>
      <c r="G54" s="76" t="s">
        <v>92</v>
      </c>
      <c r="H54" s="89">
        <v>83.088989260000005</v>
      </c>
      <c r="I54" s="89">
        <v>-249.91517640000001</v>
      </c>
      <c r="J54" s="89">
        <v>-184.02502440000001</v>
      </c>
      <c r="K54" s="76"/>
      <c r="L54" s="76"/>
      <c r="M54" s="76"/>
      <c r="N54" s="90"/>
      <c r="O54" s="71"/>
      <c r="P54" s="90"/>
      <c r="Q54" s="71"/>
      <c r="R54" s="71"/>
      <c r="S54" s="71"/>
      <c r="T54" s="61"/>
      <c r="U54" s="61"/>
      <c r="V54" s="61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ht="12.75" customHeight="1" x14ac:dyDescent="0.25">
      <c r="A55" s="62" t="s">
        <v>112</v>
      </c>
      <c r="B55" s="73">
        <v>82.664580611631095</v>
      </c>
      <c r="C55" s="73">
        <v>-202.65359208858499</v>
      </c>
      <c r="D55" s="73">
        <v>-137.073265165815</v>
      </c>
      <c r="E55" s="76" t="s">
        <v>92</v>
      </c>
      <c r="F55" s="76" t="s">
        <v>92</v>
      </c>
      <c r="G55" s="76" t="s">
        <v>92</v>
      </c>
      <c r="H55" s="89">
        <v>83.026039119999993</v>
      </c>
      <c r="I55" s="89">
        <v>-202.77088929999999</v>
      </c>
      <c r="J55" s="89">
        <v>-136.7065887</v>
      </c>
      <c r="K55" s="76"/>
      <c r="L55" s="76"/>
      <c r="M55" s="76"/>
      <c r="N55" s="90"/>
      <c r="O55" s="71"/>
      <c r="P55" s="90"/>
      <c r="Q55" s="71"/>
      <c r="R55" s="71"/>
      <c r="S55" s="71"/>
      <c r="T55" s="61"/>
      <c r="U55" s="61"/>
      <c r="V55" s="61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ht="12.75" customHeight="1" x14ac:dyDescent="0.3">
      <c r="A56" s="80" t="s">
        <v>113</v>
      </c>
      <c r="B56" s="73">
        <v>95.243924443542795</v>
      </c>
      <c r="C56" s="69">
        <v>-19615.900000000001</v>
      </c>
      <c r="D56" s="73">
        <v>-174.38534658301299</v>
      </c>
      <c r="E56" s="69">
        <v>94.862666738550004</v>
      </c>
      <c r="F56" s="69">
        <v>-19615.900000000001</v>
      </c>
      <c r="G56" s="69">
        <v>-174.12770800000001</v>
      </c>
      <c r="H56" s="70">
        <v>95.261596679999997</v>
      </c>
      <c r="I56" s="70">
        <v>-19615.902340000001</v>
      </c>
      <c r="J56" s="70">
        <v>-174.31065369999999</v>
      </c>
      <c r="K56" s="69"/>
      <c r="L56" s="69"/>
      <c r="M56" s="69"/>
      <c r="N56" s="91"/>
      <c r="O56" s="71"/>
      <c r="P56" s="92"/>
      <c r="Q56" s="71"/>
      <c r="R56" s="71"/>
      <c r="S56" s="71"/>
      <c r="T56" s="72" t="s">
        <v>114</v>
      </c>
      <c r="U56" s="61"/>
      <c r="V56" s="61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ht="12.75" customHeight="1" x14ac:dyDescent="0.3">
      <c r="A57" s="80" t="s">
        <v>115</v>
      </c>
      <c r="B57" s="73">
        <v>105.600552292202</v>
      </c>
      <c r="C57" s="73">
        <v>-4161.5003920672498</v>
      </c>
      <c r="D57" s="73">
        <v>-594.09961751940796</v>
      </c>
      <c r="E57" s="69">
        <v>104.9768331889</v>
      </c>
      <c r="F57" s="69">
        <v>-4161.4999859999898</v>
      </c>
      <c r="G57" s="69">
        <v>-594.10000200000002</v>
      </c>
      <c r="H57" s="70">
        <v>105.6332779</v>
      </c>
      <c r="I57" s="70">
        <v>-4156.5048829999996</v>
      </c>
      <c r="J57" s="70">
        <v>-594.21679689999996</v>
      </c>
      <c r="K57" s="69"/>
      <c r="L57" s="69"/>
      <c r="M57" s="69"/>
      <c r="N57" s="71"/>
      <c r="O57" s="71"/>
      <c r="P57" s="92"/>
      <c r="Q57" s="71"/>
      <c r="R57" s="71"/>
      <c r="S57" s="71"/>
      <c r="T57" s="72" t="s">
        <v>116</v>
      </c>
      <c r="U57" s="61"/>
      <c r="V57" s="61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ht="12.75" customHeight="1" x14ac:dyDescent="0.3">
      <c r="A58" s="80" t="s">
        <v>117</v>
      </c>
      <c r="B58" s="73">
        <v>114.93017305715</v>
      </c>
      <c r="C58" s="73">
        <v>-19875.799479425601</v>
      </c>
      <c r="D58" s="73">
        <v>305.40048389282902</v>
      </c>
      <c r="E58" s="69">
        <v>114.059435710299</v>
      </c>
      <c r="F58" s="69">
        <v>-19875.800024799901</v>
      </c>
      <c r="G58" s="69">
        <v>305.39997631950001</v>
      </c>
      <c r="H58" s="70">
        <v>114.9766922</v>
      </c>
      <c r="I58" s="70">
        <v>-19875.703119999998</v>
      </c>
      <c r="J58" s="70">
        <v>307.08532709999997</v>
      </c>
      <c r="K58" s="69"/>
      <c r="L58" s="69"/>
      <c r="M58" s="69"/>
      <c r="N58" s="71"/>
      <c r="O58" s="71"/>
      <c r="P58" s="92"/>
      <c r="Q58" s="71"/>
      <c r="R58" s="71"/>
      <c r="S58" s="71"/>
      <c r="T58" s="72" t="s">
        <v>114</v>
      </c>
      <c r="U58" s="61"/>
      <c r="V58" s="61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ht="12.75" customHeight="1" x14ac:dyDescent="0.3">
      <c r="A59" s="80" t="s">
        <v>118</v>
      </c>
      <c r="B59" s="78"/>
      <c r="C59" s="78"/>
      <c r="D59" s="78"/>
      <c r="E59" s="74"/>
      <c r="F59" s="74"/>
      <c r="G59" s="74"/>
      <c r="H59" s="93"/>
      <c r="I59" s="74"/>
      <c r="J59" s="74"/>
      <c r="K59" s="71"/>
      <c r="L59" s="71"/>
      <c r="M59" s="71"/>
      <c r="N59" s="71"/>
      <c r="O59" s="71"/>
      <c r="P59" s="71"/>
      <c r="Q59" s="71"/>
      <c r="R59" s="71"/>
      <c r="S59" s="71"/>
      <c r="T59" s="72" t="s">
        <v>114</v>
      </c>
      <c r="U59" s="61"/>
      <c r="V59" s="61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1:32" ht="12.75" customHeight="1" x14ac:dyDescent="0.3">
      <c r="A60" s="80" t="s">
        <v>119</v>
      </c>
      <c r="B60" s="61"/>
      <c r="C60" s="61"/>
      <c r="D60" s="61"/>
      <c r="E60" s="74"/>
      <c r="F60" s="74"/>
      <c r="G60" s="74"/>
      <c r="H60" s="93"/>
      <c r="I60" s="74"/>
      <c r="J60" s="74"/>
      <c r="K60" s="71"/>
      <c r="L60" s="71"/>
      <c r="M60" s="71"/>
      <c r="N60" s="71"/>
      <c r="O60" s="71"/>
      <c r="P60" s="71"/>
      <c r="Q60" s="71"/>
      <c r="R60" s="71"/>
      <c r="S60" s="71"/>
      <c r="T60" s="72" t="s">
        <v>114</v>
      </c>
      <c r="U60" s="61"/>
      <c r="V60" s="61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ht="12.75" customHeight="1" x14ac:dyDescent="0.3">
      <c r="A61" s="80" t="s">
        <v>120</v>
      </c>
      <c r="B61" s="61"/>
      <c r="C61" s="61"/>
      <c r="D61" s="61"/>
      <c r="E61" s="74"/>
      <c r="F61" s="74"/>
      <c r="G61" s="74"/>
      <c r="H61" s="93"/>
      <c r="I61" s="74"/>
      <c r="J61" s="74"/>
      <c r="K61" s="71"/>
      <c r="L61" s="71"/>
      <c r="M61" s="71"/>
      <c r="N61" s="71"/>
      <c r="O61" s="71"/>
      <c r="P61" s="71"/>
      <c r="Q61" s="71"/>
      <c r="R61" s="71"/>
      <c r="S61" s="71"/>
      <c r="T61" s="72" t="s">
        <v>121</v>
      </c>
      <c r="U61" s="61"/>
      <c r="V61" s="61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1:32" ht="12.75" customHeight="1" x14ac:dyDescent="0.3">
      <c r="A62" s="80" t="s">
        <v>122</v>
      </c>
      <c r="B62" s="61"/>
      <c r="C62" s="61"/>
      <c r="D62" s="61"/>
      <c r="E62" s="74"/>
      <c r="F62" s="74"/>
      <c r="G62" s="74"/>
      <c r="H62" s="93"/>
      <c r="I62" s="74"/>
      <c r="J62" s="74"/>
      <c r="K62" s="71"/>
      <c r="L62" s="71"/>
      <c r="M62" s="71"/>
      <c r="N62" s="71"/>
      <c r="O62" s="71"/>
      <c r="P62" s="71"/>
      <c r="Q62" s="71"/>
      <c r="R62" s="71"/>
      <c r="S62" s="71"/>
      <c r="T62" s="72" t="s">
        <v>123</v>
      </c>
      <c r="U62" s="61"/>
      <c r="V62" s="61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1:32" ht="12.75" customHeight="1" x14ac:dyDescent="0.3">
      <c r="A63" s="80" t="s">
        <v>124</v>
      </c>
      <c r="B63" s="61"/>
      <c r="C63" s="61"/>
      <c r="D63" s="61"/>
      <c r="E63" s="74"/>
      <c r="F63" s="74"/>
      <c r="G63" s="74"/>
      <c r="H63" s="93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2" t="s">
        <v>125</v>
      </c>
      <c r="U63" s="61"/>
      <c r="V63" s="61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1:32" ht="12.75" customHeight="1" x14ac:dyDescent="0.25">
      <c r="A64" s="55"/>
      <c r="B64" s="55"/>
      <c r="C64" s="55"/>
      <c r="D64" s="55"/>
      <c r="E64" s="90"/>
      <c r="F64" s="90"/>
      <c r="G64" s="90"/>
      <c r="H64" s="93"/>
      <c r="I64" s="71"/>
      <c r="J64" s="71"/>
      <c r="K64" s="90"/>
      <c r="L64" s="90"/>
      <c r="M64" s="90"/>
      <c r="N64" s="90"/>
      <c r="O64" s="90"/>
      <c r="P64" s="90"/>
      <c r="Q64" s="90"/>
      <c r="R64" s="55"/>
      <c r="S64" s="90"/>
      <c r="T64" s="55"/>
      <c r="U64" s="55"/>
      <c r="V64" s="55"/>
      <c r="W64" s="6"/>
      <c r="X64" s="6"/>
      <c r="Y64" s="6"/>
      <c r="Z64" s="6"/>
      <c r="AA64" s="6"/>
      <c r="AB64" s="6"/>
      <c r="AC64" s="88"/>
      <c r="AD64" s="6"/>
      <c r="AE64" s="6"/>
      <c r="AF64" s="6"/>
    </row>
    <row r="65" spans="1:32" ht="12.75" customHeight="1" x14ac:dyDescent="0.25">
      <c r="A65" s="55"/>
      <c r="B65" s="55"/>
      <c r="C65" s="55"/>
      <c r="D65" s="55"/>
      <c r="E65" s="55"/>
      <c r="F65" s="55"/>
      <c r="G65" s="55"/>
      <c r="H65" s="94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1:32" ht="12.75" customHeight="1" x14ac:dyDescent="0.3">
      <c r="A66" s="65"/>
      <c r="B66" s="95" t="s">
        <v>126</v>
      </c>
      <c r="C66" s="96" t="s">
        <v>127</v>
      </c>
      <c r="D66" s="97" t="s">
        <v>128</v>
      </c>
      <c r="E66" s="65"/>
      <c r="F66" s="65"/>
      <c r="G66" s="65"/>
      <c r="H66" s="97" t="s">
        <v>128</v>
      </c>
      <c r="I66" s="95" t="s">
        <v>129</v>
      </c>
      <c r="J66" s="95" t="s">
        <v>130</v>
      </c>
      <c r="K66" s="95" t="s">
        <v>131</v>
      </c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</row>
    <row r="67" spans="1:32" ht="12.75" customHeight="1" x14ac:dyDescent="0.3">
      <c r="A67" s="99" t="s">
        <v>132</v>
      </c>
      <c r="B67" s="100"/>
      <c r="C67" s="100"/>
      <c r="D67" s="100"/>
      <c r="E67" s="100"/>
      <c r="F67" s="100"/>
      <c r="G67" s="100"/>
      <c r="H67" s="101"/>
      <c r="I67" s="100"/>
      <c r="J67" s="100"/>
      <c r="K67" s="100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</row>
    <row r="68" spans="1:32" ht="12.75" customHeight="1" x14ac:dyDescent="0.3">
      <c r="A68" s="102" t="s">
        <v>133</v>
      </c>
      <c r="B68" s="62"/>
      <c r="C68" s="62"/>
      <c r="D68" s="62"/>
      <c r="E68" s="62"/>
      <c r="F68" s="62"/>
      <c r="G68" s="62"/>
      <c r="H68" s="103"/>
      <c r="I68" s="62"/>
      <c r="J68" s="62"/>
      <c r="K68" s="62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</row>
    <row r="69" spans="1:32" ht="12.75" customHeight="1" x14ac:dyDescent="0.3">
      <c r="A69" s="104" t="s">
        <v>134</v>
      </c>
      <c r="B69" s="62"/>
      <c r="C69" s="62"/>
      <c r="D69" s="62"/>
      <c r="E69" s="98"/>
      <c r="F69" s="62"/>
      <c r="G69" s="62"/>
      <c r="H69" s="103"/>
      <c r="I69" s="62"/>
      <c r="J69" s="62"/>
      <c r="K69" s="62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</row>
    <row r="70" spans="1:32" ht="12.75" customHeight="1" x14ac:dyDescent="0.25">
      <c r="A70" s="84"/>
      <c r="B70" s="62"/>
      <c r="C70" s="62"/>
      <c r="D70" s="62"/>
      <c r="E70" s="62"/>
      <c r="F70" s="62"/>
      <c r="G70" s="62"/>
      <c r="H70" s="103"/>
      <c r="I70" s="62"/>
      <c r="J70" s="62"/>
      <c r="K70" s="62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</row>
    <row r="71" spans="1:32" ht="12.75" customHeight="1" x14ac:dyDescent="0.3">
      <c r="A71" s="105" t="s">
        <v>135</v>
      </c>
      <c r="B71" s="70">
        <f t="shared" ref="B71:B73" si="3">((H43-H44)^2+(I43-I44)^2+(J43-J44)^2)^0.5</f>
        <v>199.33300800001203</v>
      </c>
      <c r="C71" s="106">
        <v>1.44963</v>
      </c>
      <c r="D71" s="70">
        <f t="shared" ref="D71:D77" si="4">B71*C71</f>
        <v>288.95910838705743</v>
      </c>
      <c r="E71" s="62"/>
      <c r="F71" s="62"/>
      <c r="G71" s="62"/>
      <c r="H71" s="103"/>
      <c r="I71" s="62"/>
      <c r="J71" s="62"/>
      <c r="K71" s="62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</row>
    <row r="72" spans="1:32" ht="12.75" customHeight="1" x14ac:dyDescent="0.3">
      <c r="A72" s="105" t="s">
        <v>136</v>
      </c>
      <c r="B72" s="70">
        <f t="shared" si="3"/>
        <v>19.999515942679732</v>
      </c>
      <c r="C72" s="106">
        <v>1</v>
      </c>
      <c r="D72" s="70">
        <f t="shared" si="4"/>
        <v>19.999515942679732</v>
      </c>
      <c r="E72" s="62"/>
      <c r="F72" s="62"/>
      <c r="G72" s="62"/>
      <c r="H72" s="103"/>
      <c r="I72" s="62"/>
      <c r="J72" s="62"/>
      <c r="K72" s="62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</row>
    <row r="73" spans="1:32" ht="12.75" customHeight="1" x14ac:dyDescent="0.3">
      <c r="A73" s="105" t="s">
        <v>137</v>
      </c>
      <c r="B73" s="70">
        <f t="shared" si="3"/>
        <v>99.735351000004073</v>
      </c>
      <c r="C73" s="106">
        <v>1.44963</v>
      </c>
      <c r="D73" s="70">
        <f t="shared" si="4"/>
        <v>144.57935687013591</v>
      </c>
      <c r="E73" s="62"/>
      <c r="F73" s="84"/>
      <c r="G73" s="84"/>
      <c r="H73" s="103"/>
      <c r="I73" s="84"/>
      <c r="J73" s="84"/>
      <c r="K73" s="84"/>
      <c r="L73" s="107"/>
      <c r="M73" s="107"/>
      <c r="N73" s="107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</row>
    <row r="74" spans="1:32" ht="12.75" customHeight="1" x14ac:dyDescent="0.3">
      <c r="A74" s="105" t="s">
        <v>138</v>
      </c>
      <c r="B74" s="70">
        <f>((H46-H52)^2+(I46-I52)^2+(J46-J52)^2)^0.5</f>
        <v>4848.1002993894717</v>
      </c>
      <c r="C74" s="106">
        <v>1</v>
      </c>
      <c r="D74" s="70">
        <f t="shared" si="4"/>
        <v>4848.1002993894717</v>
      </c>
      <c r="E74" s="62"/>
      <c r="F74" s="62"/>
      <c r="G74" s="62"/>
      <c r="H74" s="103"/>
      <c r="I74" s="84"/>
      <c r="J74" s="84"/>
      <c r="K74" s="84"/>
      <c r="L74" s="107"/>
      <c r="M74" s="107"/>
      <c r="N74" s="107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</row>
    <row r="75" spans="1:32" ht="12.75" customHeight="1" x14ac:dyDescent="0.3">
      <c r="A75" s="105" t="s">
        <v>139</v>
      </c>
      <c r="B75" s="70">
        <f>((H40-H52)^2+(I40-I52)^2+(J40-J52)^2)^0.5</f>
        <v>19537.380582597474</v>
      </c>
      <c r="C75" s="106">
        <v>1</v>
      </c>
      <c r="D75" s="70">
        <f t="shared" si="4"/>
        <v>19537.380582597474</v>
      </c>
      <c r="E75" s="62"/>
      <c r="F75" s="62"/>
      <c r="G75" s="62"/>
      <c r="H75" s="103"/>
      <c r="I75" s="84"/>
      <c r="J75" s="84"/>
      <c r="K75" s="84"/>
      <c r="L75" s="107"/>
      <c r="M75" s="107"/>
      <c r="N75" s="107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</row>
    <row r="76" spans="1:32" ht="12.75" customHeight="1" x14ac:dyDescent="0.3">
      <c r="A76" s="105" t="s">
        <v>140</v>
      </c>
      <c r="B76" s="70">
        <f t="shared" ref="B76:B77" si="5">((H41-H40)^2+(I41-I40)^2+(J41-J40)^2)^0.5</f>
        <v>16162.630412566608</v>
      </c>
      <c r="C76" s="106">
        <v>1</v>
      </c>
      <c r="D76" s="70">
        <f t="shared" si="4"/>
        <v>16162.630412566608</v>
      </c>
      <c r="E76" s="62"/>
      <c r="F76" s="108"/>
      <c r="G76" s="108"/>
      <c r="H76" s="103"/>
      <c r="I76" s="84"/>
      <c r="J76" s="84"/>
      <c r="K76" s="84"/>
      <c r="L76" s="107"/>
      <c r="M76" s="107"/>
      <c r="N76" s="107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</row>
    <row r="77" spans="1:32" ht="12.75" customHeight="1" x14ac:dyDescent="0.3">
      <c r="A77" s="105" t="s">
        <v>141</v>
      </c>
      <c r="B77" s="70">
        <f t="shared" si="5"/>
        <v>16608.590353596184</v>
      </c>
      <c r="C77" s="106">
        <v>1</v>
      </c>
      <c r="D77" s="70">
        <f t="shared" si="4"/>
        <v>16608.590353596184</v>
      </c>
      <c r="E77" s="62"/>
      <c r="F77" s="62"/>
      <c r="G77" s="62"/>
      <c r="H77" s="103"/>
      <c r="I77" s="84"/>
      <c r="J77" s="84"/>
      <c r="K77" s="84"/>
      <c r="L77" s="107"/>
      <c r="M77" s="79"/>
      <c r="N77" s="107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98"/>
    </row>
    <row r="78" spans="1:32" ht="12.75" customHeight="1" x14ac:dyDescent="0.3">
      <c r="A78" s="84"/>
      <c r="B78" s="84"/>
      <c r="C78" s="84"/>
      <c r="D78" s="62"/>
      <c r="E78" s="62"/>
      <c r="F78" s="108"/>
      <c r="G78" s="108"/>
      <c r="H78" s="109">
        <f>SUM(D71:D77)</f>
        <v>57610.239629349613</v>
      </c>
      <c r="I78" s="84"/>
      <c r="J78" s="84"/>
      <c r="K78" s="84"/>
      <c r="L78" s="107"/>
      <c r="M78" s="107"/>
      <c r="N78" s="107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98"/>
      <c r="AB78" s="98"/>
      <c r="AC78" s="98"/>
      <c r="AD78" s="98"/>
      <c r="AE78" s="98"/>
      <c r="AF78" s="98"/>
    </row>
    <row r="79" spans="1:32" ht="12.75" customHeight="1" x14ac:dyDescent="0.3">
      <c r="A79" s="102" t="s">
        <v>133</v>
      </c>
      <c r="B79" s="62"/>
      <c r="C79" s="62"/>
      <c r="D79" s="62"/>
      <c r="E79" s="62"/>
      <c r="F79" s="62"/>
      <c r="G79" s="62"/>
      <c r="H79" s="62"/>
      <c r="I79" s="84"/>
      <c r="J79" s="84"/>
      <c r="K79" s="84"/>
      <c r="L79" s="107"/>
      <c r="M79" s="107"/>
      <c r="N79" s="107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8"/>
      <c r="AE79" s="98"/>
      <c r="AF79" s="98"/>
    </row>
    <row r="80" spans="1:32" ht="12.75" customHeight="1" x14ac:dyDescent="0.3">
      <c r="A80" s="104" t="s">
        <v>142</v>
      </c>
      <c r="B80" s="62"/>
      <c r="C80" s="62"/>
      <c r="D80" s="62"/>
      <c r="E80" s="62"/>
      <c r="F80" s="62"/>
      <c r="G80" s="62"/>
      <c r="H80" s="62"/>
      <c r="I80" s="84"/>
      <c r="J80" s="84"/>
      <c r="K80" s="84"/>
      <c r="L80" s="107"/>
      <c r="M80" s="107"/>
      <c r="N80" s="107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98"/>
      <c r="AC80" s="98"/>
      <c r="AD80" s="98"/>
      <c r="AE80" s="98"/>
      <c r="AF80" s="98"/>
    </row>
    <row r="81" spans="1:32" ht="12.75" customHeight="1" x14ac:dyDescent="0.25">
      <c r="A81" s="84"/>
      <c r="B81" s="62"/>
      <c r="C81" s="84"/>
      <c r="D81" s="84"/>
      <c r="E81" s="84"/>
      <c r="F81" s="62"/>
      <c r="G81" s="62"/>
      <c r="H81" s="103"/>
      <c r="I81" s="84"/>
      <c r="J81" s="84"/>
      <c r="K81" s="62"/>
      <c r="L81" s="98"/>
      <c r="M81" s="98"/>
      <c r="N81" s="98"/>
      <c r="O81" s="98"/>
      <c r="P81" s="107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</row>
    <row r="82" spans="1:32" ht="12.75" customHeight="1" x14ac:dyDescent="0.3">
      <c r="A82" s="105" t="s">
        <v>143</v>
      </c>
      <c r="B82" s="70">
        <f>((H36-H35)^2+(I36-I35)^2+(J36-J35)^2)^0.5</f>
        <v>200.0000002909787</v>
      </c>
      <c r="C82" s="106">
        <v>1.44963</v>
      </c>
      <c r="D82" s="110">
        <f t="shared" ref="D82:D89" si="6">B82*C82</f>
        <v>289.92600042181147</v>
      </c>
      <c r="E82" s="84"/>
      <c r="F82" s="108"/>
      <c r="G82" s="108"/>
      <c r="H82" s="103"/>
      <c r="I82" s="84"/>
      <c r="J82" s="84"/>
      <c r="K82" s="62"/>
      <c r="L82" s="98"/>
      <c r="M82" s="98"/>
      <c r="N82" s="98"/>
      <c r="O82" s="98"/>
      <c r="P82" s="107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8"/>
      <c r="AE82" s="98"/>
      <c r="AF82" s="98"/>
    </row>
    <row r="83" spans="1:32" ht="12.75" customHeight="1" x14ac:dyDescent="0.3">
      <c r="A83" s="105" t="s">
        <v>144</v>
      </c>
      <c r="B83" s="70">
        <f t="shared" ref="B83:B84" si="7">((H36-H37)^2+(I36-I37)^2+(J36-J37)^2)^0.5</f>
        <v>20.069339952864347</v>
      </c>
      <c r="C83" s="106">
        <v>1</v>
      </c>
      <c r="D83" s="111">
        <f t="shared" si="6"/>
        <v>20.069339952864347</v>
      </c>
      <c r="E83" s="84"/>
      <c r="F83" s="62"/>
      <c r="G83" s="62"/>
      <c r="H83" s="103"/>
      <c r="I83" s="84"/>
      <c r="J83" s="84"/>
      <c r="K83" s="62"/>
      <c r="L83" s="98"/>
      <c r="M83" s="98"/>
      <c r="N83" s="98"/>
      <c r="O83" s="98"/>
      <c r="P83" s="107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</row>
    <row r="84" spans="1:32" ht="12.75" customHeight="1" x14ac:dyDescent="0.3">
      <c r="A84" s="105" t="s">
        <v>145</v>
      </c>
      <c r="B84" s="70">
        <f t="shared" si="7"/>
        <v>99.612793144821794</v>
      </c>
      <c r="C84" s="106">
        <v>1.44963</v>
      </c>
      <c r="D84" s="111">
        <f t="shared" si="6"/>
        <v>144.401693326528</v>
      </c>
      <c r="E84" s="84"/>
      <c r="F84" s="108"/>
      <c r="G84" s="108"/>
      <c r="H84" s="103"/>
      <c r="I84" s="84"/>
      <c r="J84" s="84"/>
      <c r="K84" s="62"/>
      <c r="L84" s="98"/>
      <c r="M84" s="98"/>
      <c r="N84" s="98"/>
      <c r="O84" s="98"/>
      <c r="P84" s="107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8"/>
      <c r="AE84" s="98"/>
      <c r="AF84" s="98"/>
    </row>
    <row r="85" spans="1:32" ht="12.75" customHeight="1" x14ac:dyDescent="0.3">
      <c r="A85" s="105" t="s">
        <v>146</v>
      </c>
      <c r="B85" s="70">
        <f>((H38-H55)^2+(I38-I55)^2+(J38-J55)^2)^0.5</f>
        <v>4830.2541664019664</v>
      </c>
      <c r="C85" s="106">
        <v>1</v>
      </c>
      <c r="D85" s="111">
        <f t="shared" si="6"/>
        <v>4830.2541664019664</v>
      </c>
      <c r="E85" s="84"/>
      <c r="F85" s="62"/>
      <c r="G85" s="62"/>
      <c r="H85" s="103"/>
      <c r="I85" s="84"/>
      <c r="J85" s="84"/>
      <c r="K85" s="62"/>
      <c r="L85" s="98"/>
      <c r="M85" s="98"/>
      <c r="N85" s="98"/>
      <c r="O85" s="98"/>
      <c r="P85" s="107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</row>
    <row r="86" spans="1:32" ht="12.75" customHeight="1" x14ac:dyDescent="0.3">
      <c r="A86" s="105" t="s">
        <v>147</v>
      </c>
      <c r="B86" s="70">
        <f>((H55-H52)^2+(I55-I52)^2+(J55-J52)^2)^0.5</f>
        <v>68.525200243320654</v>
      </c>
      <c r="C86" s="106">
        <v>1.44963</v>
      </c>
      <c r="D86" s="111">
        <f t="shared" si="6"/>
        <v>99.336186028724924</v>
      </c>
      <c r="E86" s="84"/>
      <c r="F86" s="108"/>
      <c r="G86" s="108"/>
      <c r="H86" s="103"/>
      <c r="I86" s="84"/>
      <c r="J86" s="84"/>
      <c r="K86" s="62"/>
      <c r="L86" s="98"/>
      <c r="M86" s="98"/>
      <c r="N86" s="98"/>
      <c r="O86" s="98"/>
      <c r="P86" s="107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8"/>
      <c r="AE86" s="98"/>
      <c r="AF86" s="98"/>
    </row>
    <row r="87" spans="1:32" ht="12.75" customHeight="1" x14ac:dyDescent="0.3">
      <c r="A87" s="105" t="s">
        <v>139</v>
      </c>
      <c r="B87" s="70">
        <f>((H40-H52)^2+(I40-I52)^2+(J40-J52)^2)^0.5</f>
        <v>19537.380582597474</v>
      </c>
      <c r="C87" s="106">
        <v>1</v>
      </c>
      <c r="D87" s="70">
        <f t="shared" si="6"/>
        <v>19537.380582597474</v>
      </c>
      <c r="E87" s="84"/>
      <c r="F87" s="108"/>
      <c r="G87" s="108"/>
      <c r="H87" s="103"/>
      <c r="I87" s="84"/>
      <c r="J87" s="84"/>
      <c r="K87" s="62"/>
      <c r="L87" s="98"/>
      <c r="M87" s="98"/>
      <c r="N87" s="98"/>
      <c r="O87" s="98"/>
      <c r="P87" s="107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  <c r="AF87" s="98"/>
    </row>
    <row r="88" spans="1:32" ht="12.75" customHeight="1" x14ac:dyDescent="0.3">
      <c r="A88" s="105" t="s">
        <v>140</v>
      </c>
      <c r="B88" s="70">
        <f t="shared" ref="B88:B89" si="8">((H41-H40)^2+(I41-I40)^2+(J41-J40)^2)^0.5</f>
        <v>16162.630412566608</v>
      </c>
      <c r="C88" s="106">
        <v>1</v>
      </c>
      <c r="D88" s="70">
        <f t="shared" si="6"/>
        <v>16162.630412566608</v>
      </c>
      <c r="E88" s="84"/>
      <c r="F88" s="108"/>
      <c r="G88" s="108"/>
      <c r="H88" s="103"/>
      <c r="I88" s="84"/>
      <c r="J88" s="84"/>
      <c r="K88" s="62"/>
      <c r="L88" s="98"/>
      <c r="M88" s="98"/>
      <c r="N88" s="98"/>
      <c r="O88" s="98"/>
      <c r="P88" s="107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8"/>
      <c r="AE88" s="98"/>
      <c r="AF88" s="98"/>
    </row>
    <row r="89" spans="1:32" ht="12.75" customHeight="1" x14ac:dyDescent="0.3">
      <c r="A89" s="105" t="s">
        <v>141</v>
      </c>
      <c r="B89" s="70">
        <f t="shared" si="8"/>
        <v>16608.590353596184</v>
      </c>
      <c r="C89" s="106">
        <v>1</v>
      </c>
      <c r="D89" s="70">
        <f t="shared" si="6"/>
        <v>16608.590353596184</v>
      </c>
      <c r="E89" s="84"/>
      <c r="F89" s="108"/>
      <c r="G89" s="108"/>
      <c r="H89" s="103"/>
      <c r="I89" s="84"/>
      <c r="J89" s="62"/>
      <c r="K89" s="62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  <c r="AE89" s="98"/>
      <c r="AF89" s="98"/>
    </row>
    <row r="90" spans="1:32" ht="12.75" customHeight="1" x14ac:dyDescent="0.3">
      <c r="A90" s="112"/>
      <c r="B90" s="113"/>
      <c r="C90" s="113"/>
      <c r="D90" s="113"/>
      <c r="E90" s="112"/>
      <c r="F90" s="114"/>
      <c r="G90" s="114"/>
      <c r="H90" s="115">
        <f>SUM(D82:D89)</f>
        <v>57692.588734892161</v>
      </c>
      <c r="I90" s="116">
        <f>(H78+H90)/2</f>
        <v>57651.41418212089</v>
      </c>
      <c r="J90" s="117">
        <f>H90-H78</f>
        <v>82.349105542547477</v>
      </c>
      <c r="K90" s="11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8"/>
      <c r="AE90" s="98"/>
      <c r="AF90" s="98"/>
    </row>
    <row r="91" spans="1:32" ht="12.75" customHeight="1" x14ac:dyDescent="0.25">
      <c r="A91" s="65"/>
      <c r="B91" s="65"/>
      <c r="C91" s="65"/>
      <c r="D91" s="119"/>
      <c r="E91" s="65"/>
      <c r="F91" s="65"/>
      <c r="G91" s="65"/>
      <c r="H91" s="119"/>
      <c r="I91" s="65"/>
      <c r="J91" s="65"/>
      <c r="K91" s="65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98"/>
    </row>
    <row r="92" spans="1:32" ht="12.75" customHeight="1" x14ac:dyDescent="0.3">
      <c r="A92" s="118"/>
      <c r="B92" s="120" t="s">
        <v>126</v>
      </c>
      <c r="C92" s="121" t="s">
        <v>127</v>
      </c>
      <c r="D92" s="122" t="s">
        <v>128</v>
      </c>
      <c r="E92" s="118"/>
      <c r="F92" s="118"/>
      <c r="G92" s="118"/>
      <c r="H92" s="122" t="s">
        <v>128</v>
      </c>
      <c r="I92" s="120" t="s">
        <v>129</v>
      </c>
      <c r="J92" s="120" t="s">
        <v>130</v>
      </c>
      <c r="K92" s="120" t="s">
        <v>131</v>
      </c>
      <c r="L92" s="98"/>
      <c r="M92" s="98"/>
      <c r="N92" s="98"/>
      <c r="O92" s="98"/>
      <c r="P92" s="107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</row>
    <row r="93" spans="1:32" ht="12.75" customHeight="1" x14ac:dyDescent="0.3">
      <c r="A93" s="102" t="s">
        <v>132</v>
      </c>
      <c r="B93" s="62"/>
      <c r="C93" s="62"/>
      <c r="D93" s="62"/>
      <c r="E93" s="62"/>
      <c r="F93" s="62"/>
      <c r="G93" s="62"/>
      <c r="H93" s="103"/>
      <c r="I93" s="62"/>
      <c r="J93" s="62"/>
      <c r="K93" s="62"/>
      <c r="L93" s="98"/>
      <c r="M93" s="98"/>
      <c r="N93" s="98"/>
      <c r="O93" s="98"/>
      <c r="P93" s="107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  <c r="AE93" s="98"/>
      <c r="AF93" s="98"/>
    </row>
    <row r="94" spans="1:32" ht="12.75" customHeight="1" x14ac:dyDescent="0.3">
      <c r="A94" s="102" t="s">
        <v>148</v>
      </c>
      <c r="B94" s="62"/>
      <c r="C94" s="62"/>
      <c r="D94" s="62"/>
      <c r="E94" s="62"/>
      <c r="F94" s="62"/>
      <c r="G94" s="62"/>
      <c r="H94" s="103"/>
      <c r="I94" s="62"/>
      <c r="J94" s="62"/>
      <c r="K94" s="62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8"/>
      <c r="AE94" s="98"/>
      <c r="AF94" s="98"/>
    </row>
    <row r="95" spans="1:32" ht="12.75" customHeight="1" x14ac:dyDescent="0.3">
      <c r="A95" s="104" t="s">
        <v>134</v>
      </c>
      <c r="B95" s="62"/>
      <c r="C95" s="62"/>
      <c r="D95" s="62"/>
      <c r="E95" s="62"/>
      <c r="F95" s="62"/>
      <c r="G95" s="62"/>
      <c r="H95" s="103"/>
      <c r="I95" s="62"/>
      <c r="J95" s="62"/>
      <c r="K95" s="62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98"/>
      <c r="AE95" s="98"/>
      <c r="AF95" s="98"/>
    </row>
    <row r="96" spans="1:32" ht="12.75" customHeight="1" x14ac:dyDescent="0.25">
      <c r="A96" s="62"/>
      <c r="B96" s="62"/>
      <c r="C96" s="62"/>
      <c r="D96" s="62"/>
      <c r="E96" s="62"/>
      <c r="F96" s="62"/>
      <c r="G96" s="62"/>
      <c r="H96" s="103"/>
      <c r="I96" s="62"/>
      <c r="J96" s="62"/>
      <c r="K96" s="62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98"/>
      <c r="AE96" s="98"/>
      <c r="AF96" s="98"/>
    </row>
    <row r="97" spans="1:32" ht="12.75" customHeight="1" x14ac:dyDescent="0.3">
      <c r="A97" s="105" t="s">
        <v>135</v>
      </c>
      <c r="B97" s="110">
        <f t="shared" ref="B97:B99" si="9">((H43-H44)^2+(I43-I44)^2+(J43-J44)^2)^0.5</f>
        <v>199.33300800001203</v>
      </c>
      <c r="C97" s="106">
        <v>1.44963</v>
      </c>
      <c r="D97" s="70">
        <f t="shared" ref="D97:D104" si="10">B97*C97</f>
        <v>288.95910838705743</v>
      </c>
      <c r="E97" s="62"/>
      <c r="F97" s="62"/>
      <c r="G97" s="62"/>
      <c r="H97" s="103"/>
      <c r="I97" s="62"/>
      <c r="J97" s="62"/>
      <c r="K97" s="62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  <c r="AC97" s="98"/>
      <c r="AD97" s="98"/>
      <c r="AE97" s="98"/>
      <c r="AF97" s="98"/>
    </row>
    <row r="98" spans="1:32" ht="12.75" customHeight="1" x14ac:dyDescent="0.3">
      <c r="A98" s="105" t="s">
        <v>136</v>
      </c>
      <c r="B98" s="110">
        <f t="shared" si="9"/>
        <v>19.999515942679732</v>
      </c>
      <c r="C98" s="106">
        <v>1</v>
      </c>
      <c r="D98" s="70">
        <f t="shared" si="10"/>
        <v>19.999515942679732</v>
      </c>
      <c r="E98" s="62"/>
      <c r="F98" s="62"/>
      <c r="G98" s="62"/>
      <c r="H98" s="103"/>
      <c r="I98" s="62"/>
      <c r="J98" s="62"/>
      <c r="K98" s="62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8"/>
      <c r="AE98" s="98"/>
      <c r="AF98" s="98"/>
    </row>
    <row r="99" spans="1:32" ht="12.75" customHeight="1" x14ac:dyDescent="0.3">
      <c r="A99" s="105" t="s">
        <v>137</v>
      </c>
      <c r="B99" s="110">
        <f t="shared" si="9"/>
        <v>99.735351000004073</v>
      </c>
      <c r="C99" s="106">
        <v>1.44963</v>
      </c>
      <c r="D99" s="70">
        <f t="shared" si="10"/>
        <v>144.57935687013591</v>
      </c>
      <c r="E99" s="62"/>
      <c r="F99" s="62"/>
      <c r="G99" s="62"/>
      <c r="H99" s="103"/>
      <c r="I99" s="62"/>
      <c r="J99" s="62"/>
      <c r="K99" s="62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  <c r="AE99" s="98"/>
      <c r="AF99" s="98"/>
    </row>
    <row r="100" spans="1:32" ht="12.75" customHeight="1" x14ac:dyDescent="0.3">
      <c r="A100" s="105" t="s">
        <v>138</v>
      </c>
      <c r="B100" s="110">
        <f>((H46-H52)^2+(I46-I52)^2+(J46-J52)^2)^0.5</f>
        <v>4848.1002993894717</v>
      </c>
      <c r="C100" s="106">
        <v>1</v>
      </c>
      <c r="D100" s="70">
        <f t="shared" si="10"/>
        <v>4848.1002993894717</v>
      </c>
      <c r="E100" s="62"/>
      <c r="F100" s="62"/>
      <c r="G100" s="62"/>
      <c r="H100" s="103"/>
      <c r="I100" s="62"/>
      <c r="J100" s="62"/>
      <c r="K100" s="62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  <c r="AE100" s="98"/>
      <c r="AF100" s="98"/>
    </row>
    <row r="101" spans="1:32" ht="12.75" customHeight="1" x14ac:dyDescent="0.3">
      <c r="A101" s="105" t="s">
        <v>149</v>
      </c>
      <c r="B101" s="110">
        <f>((H52-H54)^2+(I52-I54)^2+(J52-J54)^2)^0.5</f>
        <v>68.426545892244391</v>
      </c>
      <c r="C101" s="106">
        <v>1.44963</v>
      </c>
      <c r="D101" s="110">
        <f t="shared" si="10"/>
        <v>99.19317372177423</v>
      </c>
      <c r="E101" s="62"/>
      <c r="F101" s="62"/>
      <c r="G101" s="62"/>
      <c r="H101" s="103"/>
      <c r="I101" s="62"/>
      <c r="J101" s="62"/>
      <c r="K101" s="62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</row>
    <row r="102" spans="1:32" ht="12.75" customHeight="1" x14ac:dyDescent="0.3">
      <c r="A102" s="105" t="s">
        <v>150</v>
      </c>
      <c r="B102" s="110">
        <f>((H54-H56)^2+(I54-I56)^2+(J54-J56)^2)^0.5</f>
        <v>19365.993425644072</v>
      </c>
      <c r="C102" s="106">
        <v>1</v>
      </c>
      <c r="D102" s="110">
        <f t="shared" si="10"/>
        <v>19365.993425644072</v>
      </c>
      <c r="E102" s="62"/>
      <c r="F102" s="62"/>
      <c r="G102" s="62"/>
      <c r="H102" s="103"/>
      <c r="I102" s="62"/>
      <c r="J102" s="62"/>
      <c r="K102" s="62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</row>
    <row r="103" spans="1:32" ht="12.75" customHeight="1" x14ac:dyDescent="0.3">
      <c r="A103" s="105" t="s">
        <v>151</v>
      </c>
      <c r="B103" s="110">
        <f t="shared" ref="B103:B104" si="11">((H56-H57)^2+(I56-I57)^2+(J56-J57)^2)^0.5</f>
        <v>15465.102601482038</v>
      </c>
      <c r="C103" s="106">
        <v>1</v>
      </c>
      <c r="D103" s="110">
        <f t="shared" si="10"/>
        <v>15465.102601482038</v>
      </c>
      <c r="E103" s="62"/>
      <c r="F103" s="62"/>
      <c r="G103" s="62"/>
      <c r="H103" s="103"/>
      <c r="I103" s="62"/>
      <c r="J103" s="62"/>
      <c r="K103" s="62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</row>
    <row r="104" spans="1:32" ht="12.75" customHeight="1" x14ac:dyDescent="0.3">
      <c r="A104" s="105" t="s">
        <v>152</v>
      </c>
      <c r="B104" s="110">
        <f t="shared" si="11"/>
        <v>15745.019086435608</v>
      </c>
      <c r="C104" s="106">
        <v>1</v>
      </c>
      <c r="D104" s="110">
        <f t="shared" si="10"/>
        <v>15745.019086435608</v>
      </c>
      <c r="E104" s="62"/>
      <c r="F104" s="62"/>
      <c r="G104" s="62"/>
      <c r="H104" s="103"/>
      <c r="I104" s="62"/>
      <c r="J104" s="62"/>
      <c r="K104" s="62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8"/>
      <c r="AE104" s="98"/>
      <c r="AF104" s="98"/>
    </row>
    <row r="105" spans="1:32" ht="12.75" customHeight="1" x14ac:dyDescent="0.25">
      <c r="A105" s="62"/>
      <c r="B105" s="62"/>
      <c r="C105" s="62"/>
      <c r="D105" s="62"/>
      <c r="E105" s="62"/>
      <c r="F105" s="62"/>
      <c r="G105" s="62"/>
      <c r="H105" s="103"/>
      <c r="I105" s="62"/>
      <c r="J105" s="62"/>
      <c r="K105" s="62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  <c r="AE105" s="98"/>
      <c r="AF105" s="98"/>
    </row>
    <row r="106" spans="1:32" ht="12.75" customHeight="1" x14ac:dyDescent="0.25">
      <c r="A106" s="62"/>
      <c r="B106" s="62"/>
      <c r="C106" s="62"/>
      <c r="D106" s="62"/>
      <c r="E106" s="62"/>
      <c r="F106" s="62"/>
      <c r="G106" s="62"/>
      <c r="H106" s="123">
        <f>SUM(D97:D104)</f>
        <v>55976.946567872845</v>
      </c>
      <c r="I106" s="62"/>
      <c r="J106" s="62"/>
      <c r="K106" s="62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8"/>
      <c r="AE106" s="98"/>
      <c r="AF106" s="98"/>
    </row>
    <row r="107" spans="1:32" ht="12.75" customHeight="1" x14ac:dyDescent="0.25">
      <c r="A107" s="62"/>
      <c r="B107" s="62"/>
      <c r="C107" s="62"/>
      <c r="D107" s="62"/>
      <c r="E107" s="62"/>
      <c r="F107" s="62"/>
      <c r="G107" s="62"/>
      <c r="H107" s="103"/>
      <c r="I107" s="62"/>
      <c r="J107" s="62"/>
      <c r="K107" s="62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98"/>
      <c r="AE107" s="98"/>
      <c r="AF107" s="98"/>
    </row>
    <row r="108" spans="1:32" ht="12.75" customHeight="1" x14ac:dyDescent="0.3">
      <c r="A108" s="102" t="s">
        <v>148</v>
      </c>
      <c r="B108" s="84"/>
      <c r="C108" s="84"/>
      <c r="D108" s="84"/>
      <c r="E108" s="84"/>
      <c r="F108" s="84"/>
      <c r="G108" s="84"/>
      <c r="H108" s="103"/>
      <c r="I108" s="62"/>
      <c r="J108" s="62"/>
      <c r="K108" s="62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8"/>
      <c r="AE108" s="98"/>
      <c r="AF108" s="98"/>
    </row>
    <row r="109" spans="1:32" ht="12.75" customHeight="1" x14ac:dyDescent="0.3">
      <c r="A109" s="104" t="s">
        <v>142</v>
      </c>
      <c r="B109" s="84"/>
      <c r="C109" s="84"/>
      <c r="D109" s="84"/>
      <c r="E109" s="84"/>
      <c r="F109" s="84"/>
      <c r="G109" s="84"/>
      <c r="H109" s="103"/>
      <c r="I109" s="62"/>
      <c r="J109" s="62"/>
      <c r="K109" s="62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8"/>
      <c r="AE109" s="98"/>
      <c r="AF109" s="98"/>
    </row>
    <row r="110" spans="1:32" ht="12.75" customHeight="1" x14ac:dyDescent="0.25">
      <c r="A110" s="84"/>
      <c r="B110" s="84"/>
      <c r="C110" s="84"/>
      <c r="D110" s="84"/>
      <c r="E110" s="84"/>
      <c r="F110" s="84"/>
      <c r="G110" s="84"/>
      <c r="H110" s="103"/>
      <c r="I110" s="62"/>
      <c r="J110" s="62"/>
      <c r="K110" s="62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  <c r="AC110" s="98"/>
      <c r="AD110" s="98"/>
      <c r="AE110" s="98"/>
      <c r="AF110" s="98"/>
    </row>
    <row r="111" spans="1:32" ht="12.75" customHeight="1" x14ac:dyDescent="0.3">
      <c r="A111" s="105" t="s">
        <v>143</v>
      </c>
      <c r="B111" s="70">
        <f>((H36-H35)^2+(I36-I35)^2+(J36-J35)^2)^0.5</f>
        <v>200.0000002909787</v>
      </c>
      <c r="C111" s="106">
        <v>1.44963</v>
      </c>
      <c r="D111" s="70">
        <f t="shared" ref="D111:D119" si="12">B111*C111</f>
        <v>289.92600042181147</v>
      </c>
      <c r="E111" s="84"/>
      <c r="F111" s="84"/>
      <c r="G111" s="84"/>
      <c r="H111" s="103"/>
      <c r="I111" s="62"/>
      <c r="J111" s="62"/>
      <c r="K111" s="62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98"/>
      <c r="AC111" s="98"/>
      <c r="AD111" s="98"/>
      <c r="AE111" s="98"/>
      <c r="AF111" s="98"/>
    </row>
    <row r="112" spans="1:32" ht="12.75" customHeight="1" x14ac:dyDescent="0.3">
      <c r="A112" s="105" t="s">
        <v>144</v>
      </c>
      <c r="B112" s="70">
        <f t="shared" ref="B112:B113" si="13">((H36-H37)^2+(I36-I37)^2+(J36-J37)^2)^0.5</f>
        <v>20.069339952864347</v>
      </c>
      <c r="C112" s="106">
        <v>1</v>
      </c>
      <c r="D112" s="70">
        <f t="shared" si="12"/>
        <v>20.069339952864347</v>
      </c>
      <c r="E112" s="84"/>
      <c r="F112" s="84"/>
      <c r="G112" s="84"/>
      <c r="H112" s="103"/>
      <c r="I112" s="62"/>
      <c r="J112" s="62"/>
      <c r="K112" s="62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98"/>
      <c r="AC112" s="98"/>
      <c r="AD112" s="98"/>
      <c r="AE112" s="98"/>
      <c r="AF112" s="98"/>
    </row>
    <row r="113" spans="1:32" ht="12.75" customHeight="1" x14ac:dyDescent="0.3">
      <c r="A113" s="105" t="s">
        <v>145</v>
      </c>
      <c r="B113" s="70">
        <f t="shared" si="13"/>
        <v>99.612793144821794</v>
      </c>
      <c r="C113" s="106">
        <v>1.44963</v>
      </c>
      <c r="D113" s="110">
        <f t="shared" si="12"/>
        <v>144.401693326528</v>
      </c>
      <c r="E113" s="84"/>
      <c r="F113" s="108"/>
      <c r="G113" s="108"/>
      <c r="H113" s="103"/>
      <c r="I113" s="62"/>
      <c r="J113" s="62"/>
      <c r="K113" s="62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8"/>
      <c r="AA113" s="98"/>
      <c r="AB113" s="98"/>
      <c r="AC113" s="98"/>
      <c r="AD113" s="98"/>
      <c r="AE113" s="98"/>
      <c r="AF113" s="98"/>
    </row>
    <row r="114" spans="1:32" ht="12.75" customHeight="1" x14ac:dyDescent="0.3">
      <c r="A114" s="105" t="s">
        <v>146</v>
      </c>
      <c r="B114" s="70">
        <f>((H38-H55)^2+(I38-I55)^2+(J38-J55)^2)^0.5</f>
        <v>4830.2541664019664</v>
      </c>
      <c r="C114" s="106">
        <v>1</v>
      </c>
      <c r="D114" s="110">
        <f t="shared" si="12"/>
        <v>4830.2541664019664</v>
      </c>
      <c r="E114" s="84"/>
      <c r="F114" s="108"/>
      <c r="G114" s="108"/>
      <c r="H114" s="103"/>
      <c r="I114" s="62"/>
      <c r="J114" s="62"/>
      <c r="K114" s="62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  <c r="AB114" s="98"/>
      <c r="AC114" s="98"/>
      <c r="AD114" s="98"/>
      <c r="AE114" s="98"/>
      <c r="AF114" s="98"/>
    </row>
    <row r="115" spans="1:32" ht="12.75" customHeight="1" x14ac:dyDescent="0.3">
      <c r="A115" s="105" t="s">
        <v>147</v>
      </c>
      <c r="B115" s="70">
        <f>((H55-H52)^2+(I55-I52)^2+(J55-J52)^2)^0.5</f>
        <v>68.525200243320654</v>
      </c>
      <c r="C115" s="106">
        <v>1.44963</v>
      </c>
      <c r="D115" s="110">
        <f t="shared" si="12"/>
        <v>99.336186028724924</v>
      </c>
      <c r="E115" s="84"/>
      <c r="F115" s="108"/>
      <c r="G115" s="108"/>
      <c r="H115" s="103"/>
      <c r="I115" s="62"/>
      <c r="J115" s="62"/>
      <c r="K115" s="62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  <c r="Z115" s="98"/>
      <c r="AA115" s="98"/>
      <c r="AB115" s="98"/>
      <c r="AC115" s="98"/>
      <c r="AD115" s="98"/>
      <c r="AE115" s="98"/>
      <c r="AF115" s="98"/>
    </row>
    <row r="116" spans="1:32" ht="12.75" customHeight="1" x14ac:dyDescent="0.3">
      <c r="A116" s="105" t="s">
        <v>149</v>
      </c>
      <c r="B116" s="70">
        <f>((H52-H54)^2+(I52-I54)^2+(J52-J54)^2)^0.5</f>
        <v>68.426545892244391</v>
      </c>
      <c r="C116" s="106">
        <v>1.44963</v>
      </c>
      <c r="D116" s="110">
        <f t="shared" si="12"/>
        <v>99.19317372177423</v>
      </c>
      <c r="E116" s="84"/>
      <c r="F116" s="108"/>
      <c r="G116" s="108"/>
      <c r="H116" s="103"/>
      <c r="I116" s="62"/>
      <c r="J116" s="62"/>
      <c r="K116" s="62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  <c r="AA116" s="98"/>
      <c r="AB116" s="98"/>
      <c r="AC116" s="98"/>
      <c r="AD116" s="98"/>
      <c r="AE116" s="98"/>
      <c r="AF116" s="98"/>
    </row>
    <row r="117" spans="1:32" ht="12.75" customHeight="1" x14ac:dyDescent="0.3">
      <c r="A117" s="105" t="s">
        <v>150</v>
      </c>
      <c r="B117" s="70">
        <f>((H54-H56)^2+(I54-I56)^2+(J54-J56)^2)^0.5</f>
        <v>19365.993425644072</v>
      </c>
      <c r="C117" s="106">
        <v>1</v>
      </c>
      <c r="D117" s="110">
        <f t="shared" si="12"/>
        <v>19365.993425644072</v>
      </c>
      <c r="E117" s="84"/>
      <c r="F117" s="108"/>
      <c r="G117" s="108"/>
      <c r="H117" s="103"/>
      <c r="I117" s="62"/>
      <c r="J117" s="62"/>
      <c r="K117" s="62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  <c r="AA117" s="98"/>
      <c r="AB117" s="98"/>
      <c r="AC117" s="98"/>
      <c r="AD117" s="98"/>
      <c r="AE117" s="98"/>
      <c r="AF117" s="98"/>
    </row>
    <row r="118" spans="1:32" ht="12.75" customHeight="1" x14ac:dyDescent="0.3">
      <c r="A118" s="105" t="s">
        <v>151</v>
      </c>
      <c r="B118" s="70">
        <f t="shared" ref="B118:B119" si="14">((H56-H57)^2+(I56-I57)^2+(J56-J57)^2)^0.5</f>
        <v>15465.102601482038</v>
      </c>
      <c r="C118" s="106">
        <v>1</v>
      </c>
      <c r="D118" s="110">
        <f t="shared" si="12"/>
        <v>15465.102601482038</v>
      </c>
      <c r="E118" s="84"/>
      <c r="F118" s="108"/>
      <c r="G118" s="108"/>
      <c r="H118" s="103"/>
      <c r="I118" s="62"/>
      <c r="J118" s="62"/>
      <c r="K118" s="62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98"/>
      <c r="Z118" s="98"/>
      <c r="AA118" s="98"/>
      <c r="AB118" s="98"/>
      <c r="AC118" s="98"/>
      <c r="AD118" s="98"/>
      <c r="AE118" s="98"/>
      <c r="AF118" s="98"/>
    </row>
    <row r="119" spans="1:32" ht="12.75" customHeight="1" x14ac:dyDescent="0.3">
      <c r="A119" s="105" t="s">
        <v>152</v>
      </c>
      <c r="B119" s="70">
        <f t="shared" si="14"/>
        <v>15745.019086435608</v>
      </c>
      <c r="C119" s="106">
        <v>1</v>
      </c>
      <c r="D119" s="110">
        <f t="shared" si="12"/>
        <v>15745.019086435608</v>
      </c>
      <c r="E119" s="84"/>
      <c r="F119" s="108"/>
      <c r="G119" s="108"/>
      <c r="H119" s="103"/>
      <c r="I119" s="62"/>
      <c r="J119" s="62"/>
      <c r="K119" s="62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  <c r="AA119" s="98"/>
      <c r="AB119" s="98"/>
      <c r="AC119" s="98"/>
      <c r="AD119" s="98"/>
      <c r="AE119" s="98"/>
      <c r="AF119" s="98"/>
    </row>
    <row r="120" spans="1:32" ht="12.75" customHeight="1" x14ac:dyDescent="0.3">
      <c r="A120" s="84"/>
      <c r="B120" s="84"/>
      <c r="C120" s="84"/>
      <c r="D120" s="62"/>
      <c r="E120" s="84"/>
      <c r="F120" s="108"/>
      <c r="G120" s="108"/>
      <c r="H120" s="109">
        <f>SUM(D111:D119)</f>
        <v>56059.295673415385</v>
      </c>
      <c r="I120" s="110">
        <f>(H120+H106)/2</f>
        <v>56018.121120644115</v>
      </c>
      <c r="J120" s="124">
        <f>H120-H106</f>
        <v>82.349105542540201</v>
      </c>
      <c r="K120" s="62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  <c r="Z120" s="98"/>
      <c r="AA120" s="98"/>
      <c r="AB120" s="98"/>
      <c r="AC120" s="98"/>
      <c r="AD120" s="98"/>
      <c r="AE120" s="98"/>
      <c r="AF120" s="98"/>
    </row>
    <row r="121" spans="1:32" ht="12.75" customHeight="1" x14ac:dyDescent="0.25">
      <c r="A121" s="62"/>
      <c r="B121" s="62"/>
      <c r="C121" s="62"/>
      <c r="D121" s="62"/>
      <c r="E121" s="62"/>
      <c r="F121" s="62"/>
      <c r="G121" s="62"/>
      <c r="H121" s="103"/>
      <c r="I121" s="62"/>
      <c r="J121" s="62"/>
      <c r="K121" s="62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98"/>
      <c r="AB121" s="98"/>
      <c r="AC121" s="98"/>
      <c r="AD121" s="98"/>
      <c r="AE121" s="98"/>
      <c r="AF121" s="98"/>
    </row>
    <row r="122" spans="1:32" ht="12.75" customHeight="1" x14ac:dyDescent="0.3">
      <c r="A122" s="63" t="s">
        <v>153</v>
      </c>
      <c r="B122" s="125">
        <f>I90</f>
        <v>57651.41418212089</v>
      </c>
      <c r="C122" s="62"/>
      <c r="D122" s="62"/>
      <c r="E122" s="62"/>
      <c r="F122" s="62"/>
      <c r="G122" s="62"/>
      <c r="H122" s="103"/>
      <c r="I122" s="62"/>
      <c r="J122" s="62"/>
      <c r="K122" s="62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</row>
    <row r="123" spans="1:32" ht="12.75" customHeight="1" x14ac:dyDescent="0.3">
      <c r="A123" s="63" t="s">
        <v>154</v>
      </c>
      <c r="B123" s="125">
        <f>I120</f>
        <v>56018.121120644115</v>
      </c>
      <c r="C123" s="62"/>
      <c r="D123" s="62"/>
      <c r="E123" s="62"/>
      <c r="F123" s="62"/>
      <c r="G123" s="62"/>
      <c r="H123" s="103"/>
      <c r="I123" s="62"/>
      <c r="J123" s="62"/>
      <c r="K123" s="62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  <c r="AB123" s="98"/>
      <c r="AC123" s="98"/>
      <c r="AD123" s="98"/>
      <c r="AE123" s="98"/>
      <c r="AF123" s="98"/>
    </row>
    <row r="124" spans="1:32" ht="12.75" customHeight="1" x14ac:dyDescent="0.25">
      <c r="A124" s="55"/>
      <c r="B124" s="55"/>
      <c r="C124" s="55"/>
      <c r="D124" s="55"/>
      <c r="E124" s="55"/>
      <c r="F124" s="55"/>
      <c r="G124" s="55"/>
      <c r="H124" s="94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6"/>
      <c r="X124" s="6"/>
      <c r="Y124" s="6"/>
      <c r="Z124" s="6"/>
      <c r="AA124" s="6"/>
      <c r="AB124" s="6"/>
      <c r="AC124" s="6"/>
      <c r="AD124" s="6"/>
      <c r="AE124" s="6"/>
      <c r="AF124" s="6"/>
    </row>
    <row r="125" spans="1:32" ht="12.75" customHeight="1" x14ac:dyDescent="0.25">
      <c r="A125" s="55"/>
      <c r="B125" s="55"/>
      <c r="C125" s="55"/>
      <c r="D125" s="55"/>
      <c r="E125" s="55"/>
      <c r="F125" s="55"/>
      <c r="G125" s="55"/>
      <c r="H125" s="94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6"/>
      <c r="X125" s="6"/>
      <c r="Y125" s="6"/>
      <c r="Z125" s="6"/>
      <c r="AA125" s="6"/>
      <c r="AB125" s="6"/>
      <c r="AC125" s="6"/>
      <c r="AD125" s="6"/>
      <c r="AE125" s="6"/>
      <c r="AF125" s="6"/>
    </row>
    <row r="126" spans="1:32" ht="12.75" customHeight="1" x14ac:dyDescent="0.25">
      <c r="A126" s="55"/>
      <c r="B126" s="55"/>
      <c r="C126" s="55"/>
      <c r="D126" s="55"/>
      <c r="E126" s="55"/>
      <c r="F126" s="55"/>
      <c r="G126" s="55"/>
      <c r="H126" s="94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6"/>
      <c r="X126" s="6"/>
      <c r="Y126" s="6"/>
      <c r="Z126" s="6"/>
      <c r="AA126" s="6"/>
      <c r="AB126" s="6"/>
      <c r="AC126" s="6"/>
      <c r="AD126" s="6"/>
      <c r="AE126" s="6"/>
      <c r="AF126" s="6"/>
    </row>
    <row r="127" spans="1:32" ht="12.75" customHeight="1" x14ac:dyDescent="0.25">
      <c r="A127" s="55"/>
      <c r="B127" s="55"/>
      <c r="C127" s="55"/>
      <c r="D127" s="55"/>
      <c r="E127" s="55"/>
      <c r="F127" s="55"/>
      <c r="G127" s="55"/>
      <c r="H127" s="94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6"/>
      <c r="X127" s="6"/>
      <c r="Y127" s="6"/>
      <c r="Z127" s="6"/>
      <c r="AA127" s="6"/>
      <c r="AB127" s="6"/>
      <c r="AC127" s="6"/>
      <c r="AD127" s="6"/>
      <c r="AE127" s="6"/>
      <c r="AF127" s="6"/>
    </row>
    <row r="128" spans="1:32" ht="12.75" customHeight="1" x14ac:dyDescent="0.25">
      <c r="A128" s="55"/>
      <c r="B128" s="55"/>
      <c r="C128" s="55"/>
      <c r="D128" s="55"/>
      <c r="E128" s="55"/>
      <c r="F128" s="55"/>
      <c r="G128" s="55"/>
      <c r="H128" s="94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6"/>
      <c r="X128" s="6"/>
      <c r="Y128" s="6"/>
      <c r="Z128" s="6"/>
      <c r="AA128" s="6"/>
      <c r="AB128" s="6"/>
      <c r="AC128" s="6"/>
      <c r="AD128" s="6"/>
      <c r="AE128" s="6"/>
      <c r="AF128" s="6"/>
    </row>
    <row r="129" spans="1:32" ht="12.75" customHeight="1" x14ac:dyDescent="0.25">
      <c r="A129" s="55"/>
      <c r="B129" s="55"/>
      <c r="C129" s="55"/>
      <c r="D129" s="55"/>
      <c r="E129" s="55"/>
      <c r="F129" s="55"/>
      <c r="G129" s="55"/>
      <c r="H129" s="94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6"/>
      <c r="X129" s="6"/>
      <c r="Y129" s="6"/>
      <c r="Z129" s="6"/>
      <c r="AA129" s="6"/>
      <c r="AB129" s="6"/>
      <c r="AC129" s="6"/>
      <c r="AD129" s="6"/>
      <c r="AE129" s="6"/>
      <c r="AF129" s="6"/>
    </row>
    <row r="130" spans="1:32" ht="12.75" customHeight="1" x14ac:dyDescent="0.25">
      <c r="A130" s="55"/>
      <c r="B130" s="55"/>
      <c r="C130" s="55"/>
      <c r="D130" s="55"/>
      <c r="E130" s="55"/>
      <c r="F130" s="55"/>
      <c r="G130" s="55"/>
      <c r="H130" s="94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6"/>
      <c r="X130" s="6"/>
      <c r="Y130" s="6"/>
      <c r="Z130" s="6"/>
      <c r="AA130" s="6"/>
      <c r="AB130" s="6"/>
      <c r="AC130" s="6"/>
      <c r="AD130" s="6"/>
      <c r="AE130" s="6"/>
      <c r="AF130" s="6"/>
    </row>
    <row r="131" spans="1:32" ht="12.75" customHeight="1" x14ac:dyDescent="0.3">
      <c r="A131" s="126" t="s">
        <v>83</v>
      </c>
      <c r="B131" s="71"/>
      <c r="C131" s="71"/>
      <c r="D131" s="71"/>
      <c r="E131" s="127" t="s">
        <v>86</v>
      </c>
      <c r="F131" s="127" t="s">
        <v>85</v>
      </c>
      <c r="G131" s="128"/>
      <c r="H131" s="129" t="s">
        <v>84</v>
      </c>
      <c r="I131" s="61"/>
      <c r="J131" s="61"/>
      <c r="K131" s="71"/>
      <c r="L131" s="71"/>
      <c r="M131" s="71"/>
      <c r="N131" s="71"/>
      <c r="O131" s="71"/>
      <c r="P131" s="55"/>
      <c r="Q131" s="55"/>
      <c r="R131" s="55"/>
      <c r="S131" s="55"/>
      <c r="T131" s="55"/>
      <c r="U131" s="55"/>
      <c r="V131" s="55"/>
      <c r="W131" s="6"/>
      <c r="X131" s="6"/>
      <c r="Y131" s="6"/>
      <c r="Z131" s="6"/>
      <c r="AA131" s="6"/>
      <c r="AB131" s="6"/>
      <c r="AC131" s="6"/>
      <c r="AD131" s="6"/>
      <c r="AE131" s="6"/>
      <c r="AF131" s="6"/>
    </row>
    <row r="132" spans="1:32" ht="12.75" customHeight="1" x14ac:dyDescent="0.3">
      <c r="A132" s="130" t="s">
        <v>100</v>
      </c>
      <c r="B132" s="71"/>
      <c r="C132" s="71"/>
      <c r="D132" s="71"/>
      <c r="E132" s="131">
        <v>0</v>
      </c>
      <c r="F132" s="131">
        <v>4580</v>
      </c>
      <c r="G132" s="71"/>
      <c r="H132" s="132">
        <v>0</v>
      </c>
      <c r="I132" s="61"/>
      <c r="J132" s="61"/>
      <c r="K132" s="61"/>
      <c r="L132" s="61"/>
      <c r="M132" s="61"/>
      <c r="N132" s="61"/>
      <c r="O132" s="71"/>
      <c r="P132" s="55"/>
      <c r="Q132" s="55"/>
      <c r="R132" s="55"/>
      <c r="S132" s="55"/>
      <c r="T132" s="55"/>
      <c r="U132" s="55"/>
      <c r="V132" s="55"/>
      <c r="W132" s="6"/>
      <c r="X132" s="6"/>
      <c r="Y132" s="6"/>
      <c r="Z132" s="6"/>
      <c r="AA132" s="6"/>
      <c r="AB132" s="6"/>
      <c r="AC132" s="6"/>
      <c r="AD132" s="6"/>
      <c r="AE132" s="6"/>
      <c r="AF132" s="6"/>
    </row>
    <row r="133" spans="1:32" ht="12.75" customHeight="1" x14ac:dyDescent="0.3">
      <c r="A133" s="130" t="s">
        <v>93</v>
      </c>
      <c r="B133" s="71"/>
      <c r="C133" s="71"/>
      <c r="D133" s="71"/>
      <c r="E133" s="131">
        <v>0</v>
      </c>
      <c r="F133" s="131">
        <v>0</v>
      </c>
      <c r="G133" s="71"/>
      <c r="H133" s="132">
        <v>0</v>
      </c>
      <c r="I133" s="61"/>
      <c r="J133" s="61"/>
      <c r="K133" s="61"/>
      <c r="L133" s="61"/>
      <c r="M133" s="61"/>
      <c r="N133" s="61"/>
      <c r="O133" s="71"/>
      <c r="P133" s="55"/>
      <c r="Q133" s="55"/>
      <c r="R133" s="55"/>
      <c r="S133" s="55"/>
      <c r="T133" s="55"/>
      <c r="U133" s="55"/>
      <c r="V133" s="55"/>
      <c r="W133" s="6"/>
      <c r="X133" s="6"/>
      <c r="Y133" s="6"/>
      <c r="Z133" s="6"/>
      <c r="AA133" s="6"/>
      <c r="AB133" s="6"/>
      <c r="AC133" s="6"/>
      <c r="AD133" s="6"/>
      <c r="AE133" s="6"/>
      <c r="AF133" s="6"/>
    </row>
    <row r="134" spans="1:32" ht="12.75" customHeight="1" x14ac:dyDescent="0.3">
      <c r="A134" s="130" t="s">
        <v>88</v>
      </c>
      <c r="B134" s="71"/>
      <c r="C134" s="71"/>
      <c r="D134" s="71"/>
      <c r="E134" s="131">
        <v>4580</v>
      </c>
      <c r="F134" s="131">
        <v>0</v>
      </c>
      <c r="G134" s="71"/>
      <c r="H134" s="132">
        <v>0</v>
      </c>
      <c r="I134" s="61"/>
      <c r="J134" s="61"/>
      <c r="K134" s="61"/>
      <c r="L134" s="61"/>
      <c r="M134" s="61"/>
      <c r="N134" s="61"/>
      <c r="O134" s="71"/>
      <c r="P134" s="55"/>
      <c r="Q134" s="55"/>
      <c r="R134" s="55"/>
      <c r="S134" s="55"/>
      <c r="T134" s="55"/>
      <c r="U134" s="55"/>
      <c r="V134" s="55"/>
      <c r="W134" s="6"/>
      <c r="X134" s="6"/>
      <c r="Y134" s="6"/>
      <c r="Z134" s="6"/>
      <c r="AA134" s="6"/>
      <c r="AB134" s="6"/>
      <c r="AC134" s="6"/>
      <c r="AD134" s="6"/>
      <c r="AE134" s="6"/>
      <c r="AF134" s="6"/>
    </row>
    <row r="135" spans="1:32" ht="12.75" customHeight="1" x14ac:dyDescent="0.3">
      <c r="A135" s="130" t="s">
        <v>123</v>
      </c>
      <c r="B135" s="71"/>
      <c r="C135" s="71"/>
      <c r="D135" s="71"/>
      <c r="E135" s="131">
        <v>4000000</v>
      </c>
      <c r="F135" s="131">
        <v>0</v>
      </c>
      <c r="G135" s="71"/>
      <c r="H135" s="132">
        <v>0</v>
      </c>
      <c r="I135" s="61"/>
      <c r="J135" s="61"/>
      <c r="K135" s="61"/>
      <c r="L135" s="61"/>
      <c r="M135" s="61"/>
      <c r="N135" s="61"/>
      <c r="O135" s="71"/>
      <c r="P135" s="55"/>
      <c r="Q135" s="55"/>
      <c r="R135" s="55"/>
      <c r="S135" s="55"/>
      <c r="T135" s="55"/>
      <c r="U135" s="55"/>
      <c r="V135" s="55"/>
      <c r="W135" s="6"/>
      <c r="X135" s="6"/>
      <c r="Y135" s="6"/>
      <c r="Z135" s="6"/>
      <c r="AA135" s="6"/>
      <c r="AB135" s="6"/>
      <c r="AC135" s="6"/>
      <c r="AD135" s="6"/>
      <c r="AE135" s="6"/>
      <c r="AF135" s="6"/>
    </row>
    <row r="136" spans="1:32" ht="12.75" customHeight="1" x14ac:dyDescent="0.3">
      <c r="A136" s="130" t="s">
        <v>125</v>
      </c>
      <c r="B136" s="71"/>
      <c r="C136" s="71"/>
      <c r="D136" s="71"/>
      <c r="E136" s="131">
        <v>0</v>
      </c>
      <c r="F136" s="131">
        <v>4000000</v>
      </c>
      <c r="G136" s="71"/>
      <c r="H136" s="132">
        <v>0</v>
      </c>
      <c r="I136" s="61"/>
      <c r="J136" s="61"/>
      <c r="K136" s="61"/>
      <c r="L136" s="61"/>
      <c r="M136" s="61"/>
      <c r="N136" s="61"/>
      <c r="O136" s="71"/>
      <c r="P136" s="55"/>
      <c r="Q136" s="55"/>
      <c r="R136" s="55"/>
      <c r="S136" s="55"/>
      <c r="T136" s="55"/>
      <c r="U136" s="55"/>
      <c r="V136" s="55"/>
      <c r="W136" s="6"/>
      <c r="X136" s="6"/>
      <c r="Y136" s="6"/>
      <c r="Z136" s="6"/>
      <c r="AA136" s="6"/>
      <c r="AB136" s="6"/>
      <c r="AC136" s="6"/>
      <c r="AD136" s="6"/>
      <c r="AE136" s="6"/>
      <c r="AF136" s="6"/>
    </row>
    <row r="137" spans="1:32" ht="12.75" customHeight="1" x14ac:dyDescent="0.3">
      <c r="A137" s="130" t="s">
        <v>155</v>
      </c>
      <c r="B137" s="71"/>
      <c r="C137" s="71"/>
      <c r="D137" s="71"/>
      <c r="E137" s="131">
        <v>-22726.7</v>
      </c>
      <c r="F137" s="131">
        <v>0</v>
      </c>
      <c r="G137" s="71"/>
      <c r="H137" s="132">
        <v>0</v>
      </c>
      <c r="I137" s="61"/>
      <c r="J137" s="61"/>
      <c r="K137" s="61"/>
      <c r="L137" s="61"/>
      <c r="M137" s="61"/>
      <c r="N137" s="61"/>
      <c r="O137" s="71"/>
      <c r="P137" s="55"/>
      <c r="Q137" s="55"/>
      <c r="R137" s="55"/>
      <c r="S137" s="55"/>
      <c r="T137" s="55"/>
      <c r="U137" s="55"/>
      <c r="V137" s="55"/>
      <c r="W137" s="6"/>
      <c r="X137" s="6"/>
      <c r="Y137" s="6"/>
      <c r="Z137" s="6"/>
      <c r="AA137" s="6"/>
      <c r="AB137" s="6"/>
      <c r="AC137" s="6"/>
      <c r="AD137" s="6"/>
      <c r="AE137" s="6"/>
      <c r="AF137" s="6"/>
    </row>
    <row r="138" spans="1:32" ht="12.75" customHeight="1" x14ac:dyDescent="0.3">
      <c r="A138" s="130" t="s">
        <v>95</v>
      </c>
      <c r="B138" s="71"/>
      <c r="C138" s="71"/>
      <c r="D138" s="71"/>
      <c r="E138" s="131">
        <v>-20122</v>
      </c>
      <c r="F138" s="131">
        <v>0</v>
      </c>
      <c r="G138" s="71"/>
      <c r="H138" s="132">
        <v>0</v>
      </c>
      <c r="I138" s="61"/>
      <c r="J138" s="61"/>
      <c r="K138" s="61"/>
      <c r="L138" s="61"/>
      <c r="M138" s="61"/>
      <c r="N138" s="61"/>
      <c r="O138" s="71"/>
      <c r="P138" s="55"/>
      <c r="Q138" s="55"/>
      <c r="R138" s="55"/>
      <c r="S138" s="55"/>
      <c r="T138" s="55"/>
      <c r="U138" s="55"/>
      <c r="V138" s="55"/>
      <c r="W138" s="6"/>
      <c r="X138" s="6"/>
      <c r="Y138" s="6"/>
      <c r="Z138" s="6"/>
      <c r="AA138" s="6"/>
      <c r="AB138" s="6"/>
      <c r="AC138" s="6"/>
      <c r="AD138" s="6"/>
      <c r="AE138" s="6"/>
      <c r="AF138" s="6"/>
    </row>
    <row r="139" spans="1:32" ht="12.75" customHeight="1" x14ac:dyDescent="0.3">
      <c r="A139" s="130" t="s">
        <v>97</v>
      </c>
      <c r="B139" s="71"/>
      <c r="C139" s="71"/>
      <c r="D139" s="71"/>
      <c r="E139" s="131">
        <v>-3831</v>
      </c>
      <c r="F139" s="131">
        <v>0</v>
      </c>
      <c r="G139" s="71"/>
      <c r="H139" s="132">
        <v>0</v>
      </c>
      <c r="I139" s="61"/>
      <c r="J139" s="61"/>
      <c r="K139" s="61"/>
      <c r="L139" s="61"/>
      <c r="M139" s="61"/>
      <c r="N139" s="61"/>
      <c r="O139" s="71"/>
      <c r="P139" s="55"/>
      <c r="Q139" s="55"/>
      <c r="R139" s="55"/>
      <c r="S139" s="55"/>
      <c r="T139" s="55"/>
      <c r="U139" s="55"/>
      <c r="V139" s="55"/>
      <c r="W139" s="6"/>
      <c r="X139" s="6"/>
      <c r="Y139" s="6"/>
      <c r="Z139" s="6"/>
      <c r="AA139" s="6"/>
      <c r="AB139" s="6"/>
      <c r="AC139" s="6"/>
      <c r="AD139" s="6"/>
      <c r="AE139" s="6"/>
      <c r="AF139" s="6"/>
    </row>
    <row r="140" spans="1:32" ht="12.75" customHeight="1" x14ac:dyDescent="0.3">
      <c r="A140" s="130" t="s">
        <v>116</v>
      </c>
      <c r="B140" s="71"/>
      <c r="C140" s="71"/>
      <c r="D140" s="71"/>
      <c r="E140" s="131">
        <v>0</v>
      </c>
      <c r="F140" s="131">
        <v>-3831</v>
      </c>
      <c r="G140" s="71"/>
      <c r="H140" s="132">
        <v>0</v>
      </c>
      <c r="I140" s="61"/>
      <c r="J140" s="61"/>
      <c r="K140" s="61"/>
      <c r="L140" s="61"/>
      <c r="M140" s="61"/>
      <c r="N140" s="61"/>
      <c r="O140" s="71"/>
      <c r="P140" s="55"/>
      <c r="Q140" s="55"/>
      <c r="R140" s="55"/>
      <c r="S140" s="55"/>
      <c r="T140" s="55"/>
      <c r="U140" s="55"/>
      <c r="V140" s="55"/>
      <c r="W140" s="6"/>
      <c r="X140" s="6"/>
      <c r="Y140" s="6"/>
      <c r="Z140" s="6"/>
      <c r="AA140" s="6"/>
      <c r="AB140" s="6"/>
      <c r="AC140" s="6"/>
      <c r="AD140" s="6"/>
      <c r="AE140" s="6"/>
      <c r="AF140" s="6"/>
    </row>
    <row r="141" spans="1:32" ht="12.75" customHeight="1" x14ac:dyDescent="0.3">
      <c r="A141" s="130" t="s">
        <v>114</v>
      </c>
      <c r="B141" s="71"/>
      <c r="C141" s="71"/>
      <c r="D141" s="71"/>
      <c r="E141" s="131">
        <v>0</v>
      </c>
      <c r="F141" s="131">
        <v>-20122</v>
      </c>
      <c r="G141" s="71"/>
      <c r="H141" s="132">
        <v>0</v>
      </c>
      <c r="I141" s="61"/>
      <c r="J141" s="61"/>
      <c r="K141" s="61"/>
      <c r="L141" s="61"/>
      <c r="M141" s="61"/>
      <c r="N141" s="61"/>
      <c r="O141" s="71"/>
      <c r="P141" s="55"/>
      <c r="Q141" s="55"/>
      <c r="R141" s="55"/>
      <c r="S141" s="55"/>
      <c r="T141" s="55"/>
      <c r="U141" s="55"/>
      <c r="V141" s="55"/>
      <c r="W141" s="6"/>
      <c r="X141" s="6"/>
      <c r="Y141" s="6"/>
      <c r="Z141" s="6"/>
      <c r="AA141" s="6"/>
      <c r="AB141" s="6"/>
      <c r="AC141" s="6"/>
      <c r="AD141" s="6"/>
      <c r="AE141" s="6"/>
      <c r="AF141" s="6"/>
    </row>
    <row r="142" spans="1:32" ht="12.75" customHeight="1" x14ac:dyDescent="0.3">
      <c r="A142" s="130" t="s">
        <v>121</v>
      </c>
      <c r="B142" s="71"/>
      <c r="C142" s="71"/>
      <c r="D142" s="71"/>
      <c r="E142" s="131">
        <v>0</v>
      </c>
      <c r="F142" s="131">
        <v>-22726.7</v>
      </c>
      <c r="G142" s="71"/>
      <c r="H142" s="132">
        <v>0</v>
      </c>
      <c r="I142" s="61"/>
      <c r="J142" s="61"/>
      <c r="K142" s="61"/>
      <c r="L142" s="61"/>
      <c r="M142" s="61"/>
      <c r="N142" s="61"/>
      <c r="O142" s="71"/>
      <c r="P142" s="55"/>
      <c r="Q142" s="55"/>
      <c r="R142" s="55"/>
      <c r="S142" s="55"/>
      <c r="T142" s="55"/>
      <c r="U142" s="55"/>
      <c r="V142" s="55"/>
      <c r="W142" s="6"/>
      <c r="X142" s="6"/>
      <c r="Y142" s="6"/>
      <c r="Z142" s="6"/>
      <c r="AA142" s="6"/>
      <c r="AB142" s="6"/>
      <c r="AC142" s="6"/>
      <c r="AD142" s="6"/>
      <c r="AE142" s="6"/>
      <c r="AF142" s="6"/>
    </row>
    <row r="143" spans="1:32" ht="12.75" customHeight="1" x14ac:dyDescent="0.25">
      <c r="A143" s="61"/>
      <c r="B143" s="71"/>
      <c r="C143" s="71"/>
      <c r="D143" s="71"/>
      <c r="E143" s="71"/>
      <c r="F143" s="71"/>
      <c r="G143" s="71"/>
      <c r="H143" s="93"/>
      <c r="I143" s="71"/>
      <c r="J143" s="71"/>
      <c r="K143" s="71"/>
      <c r="L143" s="71"/>
      <c r="M143" s="71"/>
      <c r="N143" s="71"/>
      <c r="O143" s="71"/>
      <c r="P143" s="55"/>
      <c r="Q143" s="55"/>
      <c r="R143" s="55"/>
      <c r="S143" s="55"/>
      <c r="T143" s="55"/>
      <c r="U143" s="55"/>
      <c r="V143" s="55"/>
      <c r="W143" s="6"/>
      <c r="X143" s="6"/>
      <c r="Y143" s="6"/>
      <c r="Z143" s="6"/>
      <c r="AA143" s="6"/>
      <c r="AB143" s="6"/>
      <c r="AC143" s="6"/>
      <c r="AD143" s="6"/>
      <c r="AE143" s="6"/>
      <c r="AF143" s="6"/>
    </row>
    <row r="144" spans="1:32" ht="12.75" customHeight="1" x14ac:dyDescent="0.25">
      <c r="A144" s="55"/>
      <c r="B144" s="55"/>
      <c r="C144" s="55"/>
      <c r="D144" s="55"/>
      <c r="E144" s="55"/>
      <c r="F144" s="55"/>
      <c r="G144" s="55"/>
      <c r="H144" s="94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6"/>
      <c r="X144" s="6"/>
      <c r="Y144" s="6"/>
      <c r="Z144" s="6"/>
      <c r="AA144" s="6"/>
      <c r="AB144" s="6"/>
      <c r="AC144" s="6"/>
      <c r="AD144" s="6"/>
      <c r="AE144" s="6"/>
      <c r="AF144" s="6"/>
    </row>
    <row r="145" spans="1:32" ht="12.75" customHeight="1" x14ac:dyDescent="0.25">
      <c r="A145" s="55"/>
      <c r="B145" s="55"/>
      <c r="C145" s="55"/>
      <c r="D145" s="55"/>
      <c r="E145" s="55"/>
      <c r="F145" s="55"/>
      <c r="G145" s="55"/>
      <c r="H145" s="94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6"/>
      <c r="X145" s="6"/>
      <c r="Y145" s="6"/>
      <c r="Z145" s="6"/>
      <c r="AA145" s="6"/>
      <c r="AB145" s="6"/>
      <c r="AC145" s="6"/>
      <c r="AD145" s="6"/>
      <c r="AE145" s="6"/>
      <c r="AF145" s="6"/>
    </row>
    <row r="146" spans="1:32" ht="12.75" customHeight="1" x14ac:dyDescent="0.25">
      <c r="A146" s="55"/>
      <c r="B146" s="55"/>
      <c r="C146" s="55"/>
      <c r="D146" s="55"/>
      <c r="E146" s="55"/>
      <c r="F146" s="55"/>
      <c r="G146" s="55"/>
      <c r="H146" s="94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6"/>
      <c r="X146" s="6"/>
      <c r="Y146" s="6"/>
      <c r="Z146" s="6"/>
      <c r="AA146" s="6"/>
      <c r="AB146" s="6"/>
      <c r="AC146" s="6"/>
      <c r="AD146" s="6"/>
      <c r="AE146" s="6"/>
      <c r="AF146" s="6"/>
    </row>
    <row r="147" spans="1:32" ht="12.75" customHeight="1" x14ac:dyDescent="0.25">
      <c r="A147" s="55"/>
      <c r="B147" s="55"/>
      <c r="C147" s="55"/>
      <c r="D147" s="55"/>
      <c r="E147" s="55"/>
      <c r="F147" s="55"/>
      <c r="G147" s="55"/>
      <c r="H147" s="94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6"/>
      <c r="X147" s="6"/>
      <c r="Y147" s="6"/>
      <c r="Z147" s="6"/>
      <c r="AA147" s="6"/>
      <c r="AB147" s="6"/>
      <c r="AC147" s="6"/>
      <c r="AD147" s="6"/>
      <c r="AE147" s="6"/>
      <c r="AF147" s="6"/>
    </row>
    <row r="148" spans="1:32" ht="12.75" customHeight="1" x14ac:dyDescent="0.25">
      <c r="A148" s="60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</row>
    <row r="149" spans="1:32" ht="12.75" customHeight="1" x14ac:dyDescent="0.25">
      <c r="A149" s="60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</row>
    <row r="150" spans="1:32" ht="12.75" customHeight="1" x14ac:dyDescent="0.25">
      <c r="A150" s="60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</row>
    <row r="151" spans="1:32" ht="12.75" customHeight="1" x14ac:dyDescent="0.25">
      <c r="A151" s="60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</row>
    <row r="152" spans="1:32" ht="12.75" customHeight="1" x14ac:dyDescent="0.25">
      <c r="A152" s="60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</row>
    <row r="153" spans="1:32" ht="12.75" customHeight="1" x14ac:dyDescent="0.25">
      <c r="A153" s="60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</row>
    <row r="154" spans="1:32" ht="12.75" customHeight="1" x14ac:dyDescent="0.25"/>
    <row r="155" spans="1:32" ht="12.75" customHeight="1" x14ac:dyDescent="0.25"/>
    <row r="156" spans="1:32" ht="12.75" customHeight="1" x14ac:dyDescent="0.25"/>
    <row r="157" spans="1:32" ht="12.75" customHeight="1" x14ac:dyDescent="0.25"/>
    <row r="158" spans="1:32" ht="12.75" customHeight="1" x14ac:dyDescent="0.25"/>
    <row r="159" spans="1:32" ht="12.75" customHeight="1" x14ac:dyDescent="0.25"/>
    <row r="160" spans="1:32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</sheetData>
  <mergeCells count="13">
    <mergeCell ref="Q33:S33"/>
    <mergeCell ref="B12:D12"/>
    <mergeCell ref="H12:I12"/>
    <mergeCell ref="J12:K12"/>
    <mergeCell ref="Q12:R12"/>
    <mergeCell ref="B32:D32"/>
    <mergeCell ref="E32:G32"/>
    <mergeCell ref="H32:J32"/>
    <mergeCell ref="B33:D33"/>
    <mergeCell ref="E33:G33"/>
    <mergeCell ref="H33:J33"/>
    <mergeCell ref="K33:M33"/>
    <mergeCell ref="N33:P33"/>
  </mergeCells>
  <hyperlinks>
    <hyperlink ref="A1" r:id="rId1" xr:uid="{00000000-0004-0000-0000-000000000000}"/>
    <hyperlink ref="Q5" r:id="rId2" xr:uid="{00000000-0004-0000-0000-000001000000}"/>
    <hyperlink ref="F6" r:id="rId3" xr:uid="{00000000-0004-0000-0000-000002000000}"/>
    <hyperlink ref="P6" r:id="rId4" xr:uid="{00000000-0004-0000-0000-000003000000}"/>
    <hyperlink ref="G7" r:id="rId5" xr:uid="{00000000-0004-0000-0000-000004000000}"/>
    <hyperlink ref="L14" r:id="rId6" xr:uid="{00000000-0004-0000-0000-000005000000}"/>
    <hyperlink ref="L15" r:id="rId7" xr:uid="{00000000-0004-0000-0000-000006000000}"/>
    <hyperlink ref="L16" r:id="rId8" xr:uid="{00000000-0004-0000-0000-000007000000}"/>
    <hyperlink ref="L17" r:id="rId9" xr:uid="{00000000-0004-0000-0000-000008000000}"/>
    <hyperlink ref="L18" r:id="rId10" xr:uid="{00000000-0004-0000-0000-000009000000}"/>
    <hyperlink ref="L19" r:id="rId11" xr:uid="{00000000-0004-0000-0000-00000A000000}"/>
    <hyperlink ref="L20" r:id="rId12" xr:uid="{00000000-0004-0000-0000-00000B000000}"/>
    <hyperlink ref="L21" r:id="rId13" xr:uid="{00000000-0004-0000-0000-00000C000000}"/>
    <hyperlink ref="L22" r:id="rId14" xr:uid="{00000000-0004-0000-0000-00000D000000}"/>
    <hyperlink ref="L23" r:id="rId15" xr:uid="{00000000-0004-0000-0000-00000E000000}"/>
    <hyperlink ref="L24" r:id="rId16" xr:uid="{00000000-0004-0000-0000-00000F000000}"/>
    <hyperlink ref="L25" r:id="rId17" xr:uid="{00000000-0004-0000-0000-000010000000}"/>
    <hyperlink ref="L26" r:id="rId18" xr:uid="{00000000-0004-0000-0000-000011000000}"/>
    <hyperlink ref="L27" r:id="rId19" xr:uid="{00000000-0004-0000-0000-000012000000}"/>
    <hyperlink ref="B32" r:id="rId20" xr:uid="{00000000-0004-0000-0000-000013000000}"/>
  </hyperlinks>
  <pageMargins left="0.75" right="0.75" top="1" bottom="1" header="0" footer="0"/>
  <pageSetup orientation="landscape"/>
  <drawing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6328125" defaultRowHeight="1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COC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Ananyeva, Alena</cp:lastModifiedBy>
  <dcterms:created xsi:type="dcterms:W3CDTF">2026-05-13T23:35:16Z</dcterms:created>
  <dcterms:modified xsi:type="dcterms:W3CDTF">2026-05-13T23:35:16Z</dcterms:modified>
</cp:coreProperties>
</file>